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visible" name="FieldSizeList" sheetId="2" r:id="rId5"/>
    <sheet state="visible" name="Calc" sheetId="3" r:id="rId6"/>
    <sheet state="visible" name="YieldData" sheetId="4" r:id="rId7"/>
    <sheet state="visible" name="PriceData" sheetId="5" r:id="rId8"/>
    <sheet state="visible" name="SeednSprayData" sheetId="6" r:id="rId9"/>
    <sheet state="visible" name="TranslationData" sheetId="7" r:id="rId10"/>
  </sheets>
  <definedNames>
    <definedName name="Français">TranslationData!$F$4:$F$98</definedName>
    <definedName name="English">TranslationData!$D$4:$D$98</definedName>
    <definedName name="Deutsch">TranslationData!$E$4:$E$98</definedName>
  </definedNames>
  <calcPr/>
</workbook>
</file>

<file path=xl/sharedStrings.xml><?xml version="1.0" encoding="utf-8"?>
<sst xmlns="http://schemas.openxmlformats.org/spreadsheetml/2006/main" count="360" uniqueCount="241">
  <si>
    <t>Custom</t>
  </si>
  <si>
    <t>Canola</t>
  </si>
  <si>
    <t>Solid Fertilizer</t>
  </si>
  <si>
    <t>Normal</t>
  </si>
  <si>
    <t>X</t>
  </si>
  <si>
    <t>English</t>
  </si>
  <si>
    <t>Elmcreek</t>
  </si>
  <si>
    <t>Haut-Beyleron</t>
  </si>
  <si>
    <t>Erlengrat</t>
  </si>
  <si>
    <t>Bonus</t>
  </si>
  <si>
    <t>Crop Name</t>
  </si>
  <si>
    <t>L / m²</t>
  </si>
  <si>
    <t>L / Ha</t>
  </si>
  <si>
    <t>Type</t>
  </si>
  <si>
    <t>Lime</t>
  </si>
  <si>
    <t>Herbicide</t>
  </si>
  <si>
    <t>Selected</t>
  </si>
  <si>
    <t>Deutsch</t>
  </si>
  <si>
    <t>Français</t>
  </si>
  <si>
    <t>Language</t>
  </si>
  <si>
    <t>Sprache</t>
  </si>
  <si>
    <t>Langue</t>
  </si>
  <si>
    <t>Crop Yield &amp; Sales</t>
  </si>
  <si>
    <t>Ernte Ertrag &amp; Umsatz</t>
  </si>
  <si>
    <t>Taille des champs et ventes</t>
  </si>
  <si>
    <t>Map</t>
  </si>
  <si>
    <t>Karte</t>
  </si>
  <si>
    <t>Carte</t>
  </si>
  <si>
    <t>Individuell</t>
  </si>
  <si>
    <t>Autre map</t>
  </si>
  <si>
    <t>Field Number</t>
  </si>
  <si>
    <t>Feldnummer</t>
  </si>
  <si>
    <t>n° de champs</t>
  </si>
  <si>
    <t>Field Size (Ha)</t>
  </si>
  <si>
    <t>Feldgröße (Ha)</t>
  </si>
  <si>
    <t>Champs (Ha)</t>
  </si>
  <si>
    <t>Crop Type</t>
  </si>
  <si>
    <t>Fruchtart</t>
  </si>
  <si>
    <t>Type de culture</t>
  </si>
  <si>
    <t>Field Work</t>
  </si>
  <si>
    <t>Feldarbeit</t>
  </si>
  <si>
    <t>Travaillé</t>
  </si>
  <si>
    <t>Mulched</t>
  </si>
  <si>
    <t>Gemulcht</t>
  </si>
  <si>
    <t>Paillé</t>
  </si>
  <si>
    <t>Plowed</t>
  </si>
  <si>
    <t>Gepflügt</t>
  </si>
  <si>
    <t>Labouré</t>
  </si>
  <si>
    <t>Limed</t>
  </si>
  <si>
    <t>Gekalkt</t>
  </si>
  <si>
    <t>Chaulé</t>
  </si>
  <si>
    <t>Fertilized</t>
  </si>
  <si>
    <t>Gedüngt</t>
  </si>
  <si>
    <t>Fertilisé</t>
  </si>
  <si>
    <t>Rolled</t>
  </si>
  <si>
    <t>Gerollt</t>
  </si>
  <si>
    <t>Plombé</t>
  </si>
  <si>
    <t>Weeded</t>
  </si>
  <si>
    <t>Unkraut entfernt</t>
  </si>
  <si>
    <t>Semé</t>
  </si>
  <si>
    <t>Difficulty</t>
  </si>
  <si>
    <t>Schwierigkeit</t>
  </si>
  <si>
    <t>Difficulté</t>
  </si>
  <si>
    <t>Total Yield</t>
  </si>
  <si>
    <t>Gesamt Ertrag</t>
  </si>
  <si>
    <t>Rendement total</t>
  </si>
  <si>
    <t>Sell Price</t>
  </si>
  <si>
    <t>Preis</t>
  </si>
  <si>
    <t>Prix de vente</t>
  </si>
  <si>
    <t>Price per 1000 L</t>
  </si>
  <si>
    <t>Preis pro 1000 L</t>
  </si>
  <si>
    <t>Prix pour 1000 L</t>
  </si>
  <si>
    <t>Total Sales</t>
  </si>
  <si>
    <t>Umsatz</t>
  </si>
  <si>
    <t>Total des ventes</t>
  </si>
  <si>
    <t>Costs and Profit</t>
  </si>
  <si>
    <t>Kosten und Gewinn</t>
  </si>
  <si>
    <t>Coûts et profits</t>
  </si>
  <si>
    <t>Used</t>
  </si>
  <si>
    <t>Benutzt</t>
  </si>
  <si>
    <t>Utilisation</t>
  </si>
  <si>
    <t>Kalk</t>
  </si>
  <si>
    <t>Chaux</t>
  </si>
  <si>
    <t>Herbizid</t>
  </si>
  <si>
    <t>Oilseed Radish</t>
  </si>
  <si>
    <t>Ölrettich</t>
  </si>
  <si>
    <t>Radis oléagineux</t>
  </si>
  <si>
    <t>Reused</t>
  </si>
  <si>
    <t>Wieder verwendet</t>
  </si>
  <si>
    <t>Ré-utilisation</t>
  </si>
  <si>
    <t>Potatoes</t>
  </si>
  <si>
    <t>Kartoffeln</t>
  </si>
  <si>
    <t>Pommes de terre</t>
  </si>
  <si>
    <t>Sugarcane</t>
  </si>
  <si>
    <t>Zuckerrohr</t>
  </si>
  <si>
    <t>Sucre de canne</t>
  </si>
  <si>
    <t>Typ</t>
  </si>
  <si>
    <t>Usage</t>
  </si>
  <si>
    <t>Verbrauch</t>
  </si>
  <si>
    <t>Costs</t>
  </si>
  <si>
    <t>Kosten</t>
  </si>
  <si>
    <t>Coûts</t>
  </si>
  <si>
    <t>Seeds</t>
  </si>
  <si>
    <t>Saatgut</t>
  </si>
  <si>
    <t>Semences</t>
  </si>
  <si>
    <t>Festdünger</t>
  </si>
  <si>
    <t>Fertilisant solide</t>
  </si>
  <si>
    <t>Liquid Fertilizer</t>
  </si>
  <si>
    <t>Flüssigdünger</t>
  </si>
  <si>
    <t>Fertilisant liquide</t>
  </si>
  <si>
    <t>Manure</t>
  </si>
  <si>
    <t>Mist</t>
  </si>
  <si>
    <t>Fumier</t>
  </si>
  <si>
    <t>Slurry</t>
  </si>
  <si>
    <t>Gülle</t>
  </si>
  <si>
    <t>Lisier</t>
  </si>
  <si>
    <t>Digestate</t>
  </si>
  <si>
    <t>Gärreste</t>
  </si>
  <si>
    <t>Digestat</t>
  </si>
  <si>
    <t>Total Costs</t>
  </si>
  <si>
    <t>Gesamtkosten</t>
  </si>
  <si>
    <t>Coûts totaux</t>
  </si>
  <si>
    <t>Total Profit</t>
  </si>
  <si>
    <t>Gewinn</t>
  </si>
  <si>
    <t>Profit total</t>
  </si>
  <si>
    <t>Suggested Work Order</t>
  </si>
  <si>
    <t>Empfohlener Arbeitsablauf</t>
  </si>
  <si>
    <t>Ordre de travail suggéré</t>
  </si>
  <si>
    <t>&gt; Harvest</t>
  </si>
  <si>
    <t>&gt; Ernten</t>
  </si>
  <si>
    <t>Récolte</t>
  </si>
  <si>
    <t>&gt; Mulching</t>
  </si>
  <si>
    <t>&gt; Mulchen</t>
  </si>
  <si>
    <t>Paillage</t>
  </si>
  <si>
    <t>&gt; Plowing (if needed)</t>
  </si>
  <si>
    <t>&gt; Pflügen (wenn nötig)</t>
  </si>
  <si>
    <t>Labour (si nécessaire)</t>
  </si>
  <si>
    <t>&gt; Lime (if needed)</t>
  </si>
  <si>
    <t>&gt; Kalken (wenn nötig)</t>
  </si>
  <si>
    <t>Chaux (si nécessaire)</t>
  </si>
  <si>
    <t>&gt; Fertilizing</t>
  </si>
  <si>
    <t>&gt; Düngen</t>
  </si>
  <si>
    <t>Fertilisation</t>
  </si>
  <si>
    <t>&gt; Cultivating (if not plowed)</t>
  </si>
  <si>
    <t>&gt; Grubbern (wenn nötig)</t>
  </si>
  <si>
    <t>Cultiver (si non plombé)</t>
  </si>
  <si>
    <t>&gt; Seeding</t>
  </si>
  <si>
    <t>&gt; Säen</t>
  </si>
  <si>
    <t>Ensemencement</t>
  </si>
  <si>
    <t>&gt; Rolling</t>
  </si>
  <si>
    <t>&gt; Walzen</t>
  </si>
  <si>
    <t>Plombage</t>
  </si>
  <si>
    <t>&gt; Weeding (if needed)</t>
  </si>
  <si>
    <t>&gt; Unkraut entfernen (wenn nötig)</t>
  </si>
  <si>
    <t>Désherbage (si nécessaire)</t>
  </si>
  <si>
    <t>- Maximum of</t>
  </si>
  <si>
    <t>- Maximal</t>
  </si>
  <si>
    <t>Maximum de</t>
  </si>
  <si>
    <t>&lt; back to the Steam Guide</t>
  </si>
  <si>
    <t>&lt; zurück zum Steam Guide</t>
  </si>
  <si>
    <t>&lt; retour au Guide Steam</t>
  </si>
  <si>
    <t>All informations are taken from the game files and the official Farming Simulator Academy</t>
  </si>
  <si>
    <r>
      <rPr>
        <rFont val="Arial"/>
        <color theme="0"/>
      </rPr>
      <t xml:space="preserve">All informations are taken from the game files and the official </t>
    </r>
    <r>
      <rPr>
        <rFont val="Arial"/>
        <color theme="0"/>
        <u/>
      </rPr>
      <t>Farming Simulator Academy</t>
    </r>
  </si>
  <si>
    <t>Alle Informationen sind aus den Spiel dateien und von der offiziellen Farming Simulator Academy</t>
  </si>
  <si>
    <t>Toutes les informations sont tirées des fichiers du jeu et de la Farming Simulator Academy officielle</t>
  </si>
  <si>
    <t>Total</t>
  </si>
  <si>
    <t>Gesamt</t>
  </si>
  <si>
    <t>Easy</t>
  </si>
  <si>
    <t>Einfach</t>
  </si>
  <si>
    <t>Facile</t>
  </si>
  <si>
    <t>Hard</t>
  </si>
  <si>
    <t>Schwer</t>
  </si>
  <si>
    <t>Difficile</t>
  </si>
  <si>
    <t>Default</t>
  </si>
  <si>
    <t>Standard</t>
  </si>
  <si>
    <t>Fruchtname</t>
  </si>
  <si>
    <t>Nom de la culture</t>
  </si>
  <si>
    <t>Yield / m²</t>
  </si>
  <si>
    <t>Ertrag / m²</t>
  </si>
  <si>
    <t>Rendement / m²</t>
  </si>
  <si>
    <t>Yield / Ha</t>
  </si>
  <si>
    <t>Ertrag / Ha</t>
  </si>
  <si>
    <t>Rendement / Ha</t>
  </si>
  <si>
    <t>Wheat</t>
  </si>
  <si>
    <t>Weizen</t>
  </si>
  <si>
    <t>Blé</t>
  </si>
  <si>
    <t>Barley</t>
  </si>
  <si>
    <t>Gerste</t>
  </si>
  <si>
    <t>Orge</t>
  </si>
  <si>
    <t>Oat</t>
  </si>
  <si>
    <t>Hafer</t>
  </si>
  <si>
    <t>Avoine</t>
  </si>
  <si>
    <t>Raps</t>
  </si>
  <si>
    <t>Colza</t>
  </si>
  <si>
    <t>Sorghum</t>
  </si>
  <si>
    <t>Sorghumhirse</t>
  </si>
  <si>
    <t>Sorgho</t>
  </si>
  <si>
    <t>Grapes</t>
  </si>
  <si>
    <t>Trauben</t>
  </si>
  <si>
    <t>Raisin</t>
  </si>
  <si>
    <t>Olives</t>
  </si>
  <si>
    <t>Oliven</t>
  </si>
  <si>
    <t>Sunflowers</t>
  </si>
  <si>
    <t>Sonnenblumen</t>
  </si>
  <si>
    <t>Tournesol</t>
  </si>
  <si>
    <t>Soybeans</t>
  </si>
  <si>
    <t>Sojabohnen</t>
  </si>
  <si>
    <t>Soja</t>
  </si>
  <si>
    <t>Corn</t>
  </si>
  <si>
    <t>Mais</t>
  </si>
  <si>
    <t>Maïs</t>
  </si>
  <si>
    <t>Sugar Beet</t>
  </si>
  <si>
    <t>Zuckerrüben</t>
  </si>
  <si>
    <t>Betteraves sucrières</t>
  </si>
  <si>
    <t>Cotton</t>
  </si>
  <si>
    <t>Baumwolle</t>
  </si>
  <si>
    <t>Coton</t>
  </si>
  <si>
    <t>Poplar</t>
  </si>
  <si>
    <t>Pappeln</t>
  </si>
  <si>
    <t>Peuplier</t>
  </si>
  <si>
    <t>Grass</t>
  </si>
  <si>
    <t>Gras</t>
  </si>
  <si>
    <t>Herbe</t>
  </si>
  <si>
    <t>no Oilseed</t>
  </si>
  <si>
    <t>ohne Ölrettich</t>
  </si>
  <si>
    <t>Sans radis</t>
  </si>
  <si>
    <t>with Oilseed</t>
  </si>
  <si>
    <t>mit Ölrettich</t>
  </si>
  <si>
    <t>Avec radis</t>
  </si>
  <si>
    <t>Seed Usage</t>
  </si>
  <si>
    <t>Saatgut verrbauch</t>
  </si>
  <si>
    <t>Utilisation de semences</t>
  </si>
  <si>
    <t>Cost per L</t>
  </si>
  <si>
    <t>Kosten pro L</t>
  </si>
  <si>
    <t>Coût par L</t>
  </si>
  <si>
    <t>Lime and Herbicide Usage</t>
  </si>
  <si>
    <t>Kalk und Herbizid verbrauch</t>
  </si>
  <si>
    <t>Utilisation de chaux et d'herbicides</t>
  </si>
  <si>
    <t>Fertilizer Usage</t>
  </si>
  <si>
    <t>Dünger verbrauch</t>
  </si>
  <si>
    <t>Utilisation de fertilisant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</si>
</sst>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#,##0 L"/>
    <numFmt numFmtId="165" formatCode="#,##0 €"/>
    <numFmt numFmtId="166" formatCode="&quot;$&quot;#,##0"/>
    <numFmt numFmtId="167" formatCode="#,##0_) L"/>
    <numFmt numFmtId="168" formatCode="#0 €"/>
    <numFmt numFmtId="169" formatCode="#0 L"/>
    <numFmt numFmtId="170" formatCode="#,###0.000 €"/>
    <numFmt numFmtId="171" formatCode="#,###0.00 L"/>
    <numFmt numFmtId="172" formatCode="#,##0_)L"/>
    <numFmt numFmtId="173" formatCode="#,##0.000 L"/>
    <numFmt numFmtId="174" formatCode="#,##0.00 L"/>
  </numFmts>
  <fonts count="46">
    <font>
      <sz val="10.0"/>
      <color rgb="FF000000"/>
      <name val="Arial"/>
      <scheme val="minor"/>
    </font>
    <font>
      <sz val="10.0"/>
      <color theme="1"/>
      <name val="Arial"/>
      <scheme val="minor"/>
    </font>
    <font>
      <b/>
      <u/>
      <sz val="13.0"/>
      <color rgb="FFFFFFFF"/>
      <name val="Arial"/>
      <scheme val="minor"/>
    </font>
    <font/>
    <font>
      <color theme="1"/>
      <name val="Arial"/>
      <scheme val="minor"/>
    </font>
    <font>
      <b/>
      <u/>
      <sz val="13.0"/>
      <color rgb="FFFFFFFF"/>
      <name val="Arial"/>
      <scheme val="minor"/>
    </font>
    <font>
      <b/>
      <u/>
      <sz val="13.0"/>
      <color rgb="FFFFFFFF"/>
      <name val="Arial"/>
      <scheme val="minor"/>
    </font>
    <font>
      <b/>
      <u/>
      <sz val="13.0"/>
      <color rgb="FFFFFFFF"/>
      <name val="Arial"/>
      <scheme val="minor"/>
    </font>
    <font>
      <b/>
      <sz val="11.0"/>
      <color rgb="FF737F83"/>
      <name val="Arial"/>
      <scheme val="minor"/>
    </font>
    <font>
      <b/>
      <sz val="11.0"/>
      <color rgb="FF737F83"/>
      <name val="Arial"/>
    </font>
    <font>
      <color rgb="FFFFFFFF"/>
      <name val="Arial"/>
      <scheme val="minor"/>
    </font>
    <font>
      <b/>
      <color rgb="FF2AC1ED"/>
      <name val="Arial"/>
      <scheme val="minor"/>
    </font>
    <font>
      <b/>
      <sz val="10.0"/>
      <color rgb="FF2AC1ED"/>
      <name val="Arial"/>
      <scheme val="minor"/>
    </font>
    <font>
      <b/>
      <sz val="10.0"/>
      <color rgb="FFFFFFFF"/>
      <name val="Arial"/>
      <scheme val="minor"/>
    </font>
    <font>
      <sz val="10.0"/>
      <color rgb="FF2AC1ED"/>
      <name val="Arial"/>
      <scheme val="minor"/>
    </font>
    <font>
      <b/>
      <color rgb="FFFFFFFF"/>
      <name val="Arial"/>
    </font>
    <font>
      <b/>
      <sz val="10.0"/>
      <color rgb="FF1D2E37"/>
      <name val="Arial"/>
      <scheme val="minor"/>
    </font>
    <font>
      <sz val="10.0"/>
      <color rgb="FFFFFFFF"/>
      <name val="Arial"/>
      <scheme val="minor"/>
    </font>
    <font>
      <b/>
      <sz val="10.0"/>
      <color theme="0"/>
      <name val="Arial"/>
      <scheme val="minor"/>
    </font>
    <font>
      <color rgb="FF1D2E37"/>
      <name val="Arial"/>
      <scheme val="minor"/>
    </font>
    <font>
      <b/>
      <sz val="10.0"/>
      <color rgb="FF2AC1ED"/>
      <name val="Arial"/>
    </font>
    <font>
      <b/>
      <sz val="10.0"/>
      <color rgb="FFDB1D20"/>
      <name val="Arial"/>
      <scheme val="minor"/>
    </font>
    <font>
      <b/>
      <color rgb="FFFFFFFF"/>
      <name val="Arial"/>
      <scheme val="minor"/>
    </font>
    <font>
      <sz val="9.0"/>
      <color rgb="FF2AC1ED"/>
      <name val="Arial"/>
      <scheme val="minor"/>
    </font>
    <font>
      <b/>
      <u/>
      <sz val="8.0"/>
      <color theme="0"/>
    </font>
    <font>
      <sz val="8.0"/>
      <color theme="0"/>
      <name val="Arial"/>
      <scheme val="minor"/>
    </font>
    <font>
      <sz val="8.0"/>
      <color rgb="FFFFFFFF"/>
      <name val="Arial"/>
      <scheme val="minor"/>
    </font>
    <font>
      <color theme="0"/>
      <name val="Arial"/>
      <scheme val="minor"/>
    </font>
    <font>
      <b/>
      <sz val="12.0"/>
      <color theme="0"/>
      <name val="Arial"/>
      <scheme val="minor"/>
    </font>
    <font>
      <b/>
      <sz val="12.0"/>
      <color rgb="FFFFFFFF"/>
      <name val="Arial"/>
      <scheme val="minor"/>
    </font>
    <font>
      <color rgb="FF434343"/>
      <name val="Arial"/>
      <scheme val="minor"/>
    </font>
    <font>
      <sz val="10.0"/>
      <color theme="0"/>
      <name val="Arial"/>
      <scheme val="minor"/>
    </font>
    <font>
      <b/>
      <color theme="0"/>
      <name val="Arial"/>
      <scheme val="minor"/>
    </font>
    <font>
      <sz val="11.0"/>
      <color theme="1"/>
      <name val="Arial"/>
      <scheme val="minor"/>
    </font>
    <font>
      <b/>
      <sz val="11.0"/>
      <color rgb="FFFFFFFF"/>
      <name val="Arial"/>
      <scheme val="minor"/>
    </font>
    <font>
      <sz val="11.0"/>
      <color rgb="FFFFFFFF"/>
      <name val="Arial"/>
      <scheme val="minor"/>
    </font>
    <font>
      <sz val="10.0"/>
      <color rgb="FF434343"/>
      <name val="Arial"/>
      <scheme val="minor"/>
    </font>
    <font>
      <b/>
      <sz val="10.0"/>
      <color theme="1"/>
      <name val="Arial"/>
      <scheme val="minor"/>
    </font>
    <font>
      <sz val="10.0"/>
      <color rgb="FF1D2E37"/>
      <name val="Arial"/>
      <scheme val="minor"/>
    </font>
    <font>
      <b/>
      <sz val="13.0"/>
      <color theme="0"/>
      <name val="Arial"/>
      <scheme val="minor"/>
    </font>
    <font>
      <b/>
      <sz val="13.0"/>
      <color rgb="FFFFFFFF"/>
      <name val="Arial"/>
    </font>
    <font>
      <color theme="1"/>
      <name val="Arial"/>
    </font>
    <font>
      <sz val="11.0"/>
      <color theme="0"/>
      <name val="Arial"/>
      <scheme val="minor"/>
    </font>
    <font>
      <color rgb="FFFFFFFF"/>
      <name val="Arial"/>
    </font>
    <font>
      <color theme="0"/>
      <name val="Arial"/>
    </font>
    <font>
      <u/>
      <color rgb="FFFFFFFF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1D2E37"/>
        <bgColor rgb="FF1D2E37"/>
      </patternFill>
    </fill>
    <fill>
      <patternFill patternType="solid">
        <fgColor rgb="FF15242B"/>
        <bgColor rgb="FF15242B"/>
      </patternFill>
    </fill>
    <fill>
      <patternFill patternType="solid">
        <fgColor rgb="FF233A42"/>
        <bgColor rgb="FF233A42"/>
      </patternFill>
    </fill>
    <fill>
      <patternFill patternType="solid">
        <fgColor rgb="FF1F5061"/>
        <bgColor rgb="FF1F5061"/>
      </patternFill>
    </fill>
    <fill>
      <patternFill patternType="solid">
        <fgColor rgb="FF35535E"/>
        <bgColor rgb="FF35535E"/>
      </patternFill>
    </fill>
    <fill>
      <patternFill patternType="solid">
        <fgColor rgb="FF274E13"/>
        <bgColor rgb="FF274E13"/>
      </patternFill>
    </fill>
    <fill>
      <patternFill patternType="solid">
        <fgColor rgb="FFB45F06"/>
        <bgColor rgb="FFB45F06"/>
      </patternFill>
    </fill>
    <fill>
      <patternFill patternType="solid">
        <fgColor rgb="FF990000"/>
        <bgColor rgb="FF990000"/>
      </patternFill>
    </fill>
    <fill>
      <patternFill patternType="solid">
        <fgColor rgb="FFCEAB4F"/>
        <bgColor rgb="FFCEAB4F"/>
      </patternFill>
    </fill>
    <fill>
      <patternFill patternType="solid">
        <fgColor rgb="FF897247"/>
        <bgColor rgb="FF897247"/>
      </patternFill>
    </fill>
    <fill>
      <patternFill patternType="solid">
        <fgColor rgb="FFB36A2E"/>
        <bgColor rgb="FFB36A2E"/>
      </patternFill>
    </fill>
    <fill>
      <patternFill patternType="solid">
        <fgColor rgb="FF9CC251"/>
        <bgColor rgb="FF9CC251"/>
      </patternFill>
    </fill>
    <fill>
      <patternFill patternType="solid">
        <fgColor rgb="FF704F42"/>
        <bgColor rgb="FF704F42"/>
      </patternFill>
    </fill>
    <fill>
      <patternFill patternType="solid">
        <fgColor rgb="FF5B5A8D"/>
        <bgColor rgb="FF5B5A8D"/>
      </patternFill>
    </fill>
    <fill>
      <patternFill patternType="solid">
        <fgColor rgb="FF543C52"/>
        <bgColor rgb="FF543C52"/>
      </patternFill>
    </fill>
    <fill>
      <patternFill patternType="solid">
        <fgColor rgb="FFEACB22"/>
        <bgColor rgb="FFEACB22"/>
      </patternFill>
    </fill>
    <fill>
      <patternFill patternType="solid">
        <fgColor rgb="FF81852E"/>
        <bgColor rgb="FF81852E"/>
      </patternFill>
    </fill>
    <fill>
      <patternFill patternType="solid">
        <fgColor rgb="FFE89A2E"/>
        <bgColor rgb="FFE89A2E"/>
      </patternFill>
    </fill>
    <fill>
      <patternFill patternType="solid">
        <fgColor rgb="FF8C634F"/>
        <bgColor rgb="FF8C634F"/>
      </patternFill>
    </fill>
    <fill>
      <patternFill patternType="solid">
        <fgColor rgb="FFD9A38F"/>
        <bgColor rgb="FFD9A38F"/>
      </patternFill>
    </fill>
    <fill>
      <patternFill patternType="solid">
        <fgColor rgb="FFF2E8E6"/>
        <bgColor rgb="FFF2E8E6"/>
      </patternFill>
    </fill>
    <fill>
      <patternFill patternType="solid">
        <fgColor rgb="FFC2D79A"/>
        <bgColor rgb="FFC2D79A"/>
      </patternFill>
    </fill>
    <fill>
      <patternFill patternType="solid">
        <fgColor rgb="FF5B6D62"/>
        <bgColor rgb="FF5B6D62"/>
      </patternFill>
    </fill>
    <fill>
      <patternFill patternType="solid">
        <fgColor rgb="FF3B622A"/>
        <bgColor rgb="FF3B622A"/>
      </patternFill>
    </fill>
    <fill>
      <patternFill patternType="solid">
        <fgColor rgb="FF49B484"/>
        <bgColor rgb="FF49B484"/>
      </patternFill>
    </fill>
  </fills>
  <borders count="85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ck">
        <color rgb="FF000000"/>
      </right>
    </border>
  </borders>
  <cellStyleXfs count="1">
    <xf borderId="0" fillId="0" fontId="0" numFmtId="0" applyAlignment="1" applyFont="1"/>
  </cellStyleXfs>
  <cellXfs count="4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1" numFmtId="0" xfId="0" applyAlignment="1" applyFont="1">
      <alignment vertical="center"/>
    </xf>
    <xf borderId="1" fillId="3" fontId="2" numFmtId="0" xfId="0" applyAlignment="1" applyBorder="1" applyFill="1" applyFont="1">
      <alignment horizontal="center" readingOrder="0" shrinkToFit="0" textRotation="0" vertical="center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vertical="center"/>
    </xf>
    <xf borderId="1" fillId="3" fontId="5" numFmtId="0" xfId="0" applyAlignment="1" applyBorder="1" applyFont="1">
      <alignment horizontal="center" readingOrder="0" vertical="center"/>
    </xf>
    <xf borderId="0" fillId="2" fontId="6" numFmtId="0" xfId="0" applyAlignment="1" applyFont="1">
      <alignment horizontal="center" readingOrder="0" vertical="center"/>
    </xf>
    <xf borderId="1" fillId="3" fontId="7" numFmtId="0" xfId="0" applyAlignment="1" applyBorder="1" applyFont="1">
      <alignment horizontal="center" vertical="center"/>
    </xf>
    <xf borderId="0" fillId="2" fontId="1" numFmtId="0" xfId="0" applyAlignment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4" fillId="3" fontId="1" numFmtId="0" xfId="0" applyAlignment="1" applyBorder="1" applyFont="1">
      <alignment horizontal="center" vertical="center"/>
    </xf>
    <xf borderId="6" fillId="4" fontId="8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8" fillId="0" fontId="3" numFmtId="0" xfId="0" applyBorder="1" applyFont="1"/>
    <xf borderId="5" fillId="3" fontId="4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readingOrder="0" vertical="center"/>
    </xf>
    <xf borderId="6" fillId="4" fontId="9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4" fillId="3" fontId="4" numFmtId="10" xfId="0" applyAlignment="1" applyBorder="1" applyFont="1" applyNumberFormat="1">
      <alignment vertical="center"/>
    </xf>
    <xf borderId="9" fillId="5" fontId="10" numFmtId="10" xfId="0" applyAlignment="1" applyBorder="1" applyFill="1" applyFont="1" applyNumberFormat="1">
      <alignment vertical="center"/>
    </xf>
    <xf borderId="0" fillId="3" fontId="1" numFmtId="0" xfId="0" applyAlignment="1" applyFont="1">
      <alignment horizontal="center" vertical="center"/>
    </xf>
    <xf borderId="5" fillId="3" fontId="4" numFmtId="0" xfId="0" applyAlignment="1" applyBorder="1" applyFont="1">
      <alignment vertical="center"/>
    </xf>
    <xf borderId="10" fillId="6" fontId="11" numFmtId="0" xfId="0" applyAlignment="1" applyBorder="1" applyFill="1" applyFont="1">
      <alignment horizontal="center" readingOrder="0" vertical="center"/>
    </xf>
    <xf borderId="11" fillId="0" fontId="3" numFmtId="0" xfId="0" applyBorder="1" applyFont="1"/>
    <xf borderId="10" fillId="6" fontId="12" numFmtId="0" xfId="0" applyAlignment="1" applyBorder="1" applyFont="1">
      <alignment horizontal="center" readingOrder="0" vertical="center"/>
    </xf>
    <xf borderId="12" fillId="0" fontId="3" numFmtId="0" xfId="0" applyBorder="1" applyFont="1"/>
    <xf borderId="13" fillId="5" fontId="13" numFmtId="0" xfId="0" applyAlignment="1" applyBorder="1" applyFont="1">
      <alignment horizontal="center" readingOrder="0" vertical="center"/>
    </xf>
    <xf borderId="14" fillId="6" fontId="14" numFmtId="0" xfId="0" applyAlignment="1" applyBorder="1" applyFont="1">
      <alignment horizontal="center" readingOrder="0" vertical="center"/>
    </xf>
    <xf borderId="15" fillId="0" fontId="3" numFmtId="0" xfId="0" applyBorder="1" applyFont="1"/>
    <xf borderId="13" fillId="5" fontId="15" numFmtId="0" xfId="0" applyAlignment="1" applyBorder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6" fontId="14" numFmtId="0" xfId="0" applyAlignment="1" applyBorder="1" applyFont="1">
      <alignment horizontal="center" readingOrder="0" vertical="center"/>
    </xf>
    <xf borderId="19" fillId="7" fontId="10" numFmtId="0" xfId="0" applyAlignment="1" applyBorder="1" applyFill="1" applyFont="1">
      <alignment vertical="center"/>
    </xf>
    <xf borderId="20" fillId="7" fontId="10" numFmtId="10" xfId="0" applyAlignment="1" applyBorder="1" applyFont="1" applyNumberFormat="1">
      <alignment horizontal="right" vertical="center"/>
    </xf>
    <xf borderId="21" fillId="7" fontId="10" numFmtId="0" xfId="0" applyAlignment="1" applyBorder="1" applyFont="1">
      <alignment horizontal="right" vertical="center"/>
    </xf>
    <xf borderId="22" fillId="3" fontId="16" numFmtId="0" xfId="0" applyAlignment="1" applyBorder="1" applyFont="1">
      <alignment horizontal="center" readingOrder="0" vertical="center"/>
    </xf>
    <xf borderId="0" fillId="3" fontId="4" numFmtId="0" xfId="0" applyFont="1"/>
    <xf borderId="19" fillId="7" fontId="13" numFmtId="0" xfId="0" applyAlignment="1" applyBorder="1" applyFont="1">
      <alignment horizontal="center" readingOrder="0" vertical="center"/>
    </xf>
    <xf borderId="10" fillId="7" fontId="15" numFmtId="0" xfId="0" applyAlignment="1" applyBorder="1" applyFont="1">
      <alignment horizontal="center" readingOrder="0" vertical="center"/>
    </xf>
    <xf borderId="23" fillId="0" fontId="3" numFmtId="0" xfId="0" applyBorder="1" applyFont="1"/>
    <xf borderId="24" fillId="6" fontId="14" numFmtId="0" xfId="0" applyAlignment="1" applyBorder="1" applyFont="1">
      <alignment horizontal="center" readingOrder="0" vertical="center"/>
    </xf>
    <xf borderId="19" fillId="5" fontId="10" numFmtId="0" xfId="0" applyAlignment="1" applyBorder="1" applyFont="1">
      <alignment vertical="center"/>
    </xf>
    <xf borderId="25" fillId="5" fontId="10" numFmtId="10" xfId="0" applyAlignment="1" applyBorder="1" applyFont="1" applyNumberFormat="1">
      <alignment horizontal="right" vertical="center"/>
    </xf>
    <xf borderId="14" fillId="5" fontId="10" numFmtId="0" xfId="0" applyAlignment="1" applyBorder="1" applyFont="1">
      <alignment horizontal="right" vertical="center"/>
    </xf>
    <xf borderId="10" fillId="5" fontId="13" numFmtId="0" xfId="0" applyAlignment="1" applyBorder="1" applyFont="1">
      <alignment horizontal="center" readingOrder="0" vertical="center"/>
    </xf>
    <xf borderId="26" fillId="6" fontId="14" numFmtId="0" xfId="0" applyAlignment="1" applyBorder="1" applyFont="1">
      <alignment horizontal="center" readingOrder="0" vertical="center"/>
    </xf>
    <xf borderId="0" fillId="3" fontId="17" numFmtId="0" xfId="0" applyAlignment="1" applyFont="1">
      <alignment horizontal="center" readingOrder="0" vertical="center"/>
    </xf>
    <xf borderId="25" fillId="7" fontId="10" numFmtId="10" xfId="0" applyAlignment="1" applyBorder="1" applyFont="1" applyNumberFormat="1">
      <alignment horizontal="right" vertical="center"/>
    </xf>
    <xf borderId="14" fillId="7" fontId="10" numFmtId="0" xfId="0" applyAlignment="1" applyBorder="1" applyFont="1">
      <alignment horizontal="right" vertical="center"/>
    </xf>
    <xf borderId="27" fillId="5" fontId="18" numFmtId="0" xfId="0" applyAlignment="1" applyBorder="1" applyFont="1">
      <alignment horizontal="center" readingOrder="0" vertical="center"/>
    </xf>
    <xf borderId="28" fillId="0" fontId="3" numFmtId="0" xfId="0" applyBorder="1" applyFont="1"/>
    <xf borderId="29" fillId="0" fontId="3" numFmtId="0" xfId="0" applyBorder="1" applyFont="1"/>
    <xf borderId="30" fillId="6" fontId="14" numFmtId="0" xfId="0" applyAlignment="1" applyBorder="1" applyFont="1">
      <alignment horizontal="center" readingOrder="0" vertical="center"/>
    </xf>
    <xf borderId="28" fillId="5" fontId="18" numFmtId="0" xfId="0" applyAlignment="1" applyBorder="1" applyFont="1">
      <alignment horizontal="center" readingOrder="0" vertical="center"/>
    </xf>
    <xf borderId="18" fillId="6" fontId="14" numFmtId="0" xfId="0" applyAlignment="1" applyBorder="1" applyFont="1">
      <alignment horizontal="right" readingOrder="0" vertical="center"/>
    </xf>
    <xf borderId="0" fillId="3" fontId="4" numFmtId="0" xfId="0" applyAlignment="1" applyFont="1">
      <alignment horizontal="center" vertical="center"/>
    </xf>
    <xf borderId="19" fillId="5" fontId="10" numFmtId="10" xfId="0" applyAlignment="1" applyBorder="1" applyFont="1" applyNumberFormat="1">
      <alignment vertical="center"/>
    </xf>
    <xf borderId="31" fillId="5" fontId="10" numFmtId="10" xfId="0" applyAlignment="1" applyBorder="1" applyFont="1" applyNumberFormat="1">
      <alignment horizontal="right" vertical="center"/>
    </xf>
    <xf borderId="26" fillId="5" fontId="10" numFmtId="0" xfId="0" applyAlignment="1" applyBorder="1" applyFont="1">
      <alignment horizontal="right" vertical="center"/>
    </xf>
    <xf borderId="27" fillId="7" fontId="13" numFmtId="0" xfId="0" applyAlignment="1" applyBorder="1" applyFont="1">
      <alignment horizontal="center" readingOrder="0" vertical="center"/>
    </xf>
    <xf borderId="28" fillId="7" fontId="18" numFmtId="0" xfId="0" applyAlignment="1" applyBorder="1" applyFont="1">
      <alignment horizontal="center" readingOrder="0" vertical="center"/>
    </xf>
    <xf borderId="32" fillId="0" fontId="3" numFmtId="0" xfId="0" applyBorder="1" applyFont="1"/>
    <xf borderId="7" fillId="4" fontId="8" numFmtId="0" xfId="0" applyAlignment="1" applyBorder="1" applyFont="1">
      <alignment horizontal="center" readingOrder="0" vertical="center"/>
    </xf>
    <xf borderId="33" fillId="4" fontId="8" numFmtId="0" xfId="0" applyAlignment="1" applyBorder="1" applyFont="1">
      <alignment horizontal="center" readingOrder="0" vertical="center"/>
    </xf>
    <xf borderId="34" fillId="7" fontId="10" numFmtId="10" xfId="0" applyAlignment="1" applyBorder="1" applyFont="1" applyNumberFormat="1">
      <alignment vertical="center"/>
    </xf>
    <xf borderId="10" fillId="5" fontId="18" numFmtId="0" xfId="0" applyAlignment="1" applyBorder="1" applyFont="1">
      <alignment horizontal="center" readingOrder="0" vertical="center"/>
    </xf>
    <xf borderId="35" fillId="6" fontId="14" numFmtId="0" xfId="0" applyAlignment="1" applyBorder="1" applyFont="1">
      <alignment horizontal="center" readingOrder="0" vertical="center"/>
    </xf>
    <xf borderId="11" fillId="5" fontId="18" numFmtId="0" xfId="0" applyAlignment="1" applyBorder="1" applyFont="1">
      <alignment horizontal="center" readingOrder="0" vertical="center"/>
    </xf>
    <xf borderId="36" fillId="0" fontId="3" numFmtId="0" xfId="0" applyBorder="1" applyFont="1"/>
    <xf borderId="28" fillId="5" fontId="17" numFmtId="164" xfId="0" applyAlignment="1" applyBorder="1" applyFont="1" applyNumberFormat="1">
      <alignment horizontal="center" readingOrder="0" vertical="center"/>
    </xf>
    <xf borderId="14" fillId="5" fontId="17" numFmtId="165" xfId="0" applyAlignment="1" applyBorder="1" applyFont="1" applyNumberFormat="1">
      <alignment horizontal="center" readingOrder="0" vertical="center"/>
    </xf>
    <xf borderId="34" fillId="5" fontId="10" numFmtId="0" xfId="0" applyAlignment="1" applyBorder="1" applyFont="1">
      <alignment vertical="center"/>
    </xf>
    <xf borderId="0" fillId="3" fontId="19" numFmtId="0" xfId="0" applyAlignment="1" applyFont="1">
      <alignment horizontal="center" vertical="center"/>
    </xf>
    <xf borderId="37" fillId="0" fontId="3" numFmtId="0" xfId="0" applyBorder="1" applyFont="1"/>
    <xf borderId="28" fillId="7" fontId="17" numFmtId="164" xfId="0" applyAlignment="1" applyBorder="1" applyFont="1" applyNumberFormat="1">
      <alignment horizontal="center" readingOrder="0" vertical="center"/>
    </xf>
    <xf borderId="14" fillId="7" fontId="17" numFmtId="166" xfId="0" applyAlignment="1" applyBorder="1" applyFont="1" applyNumberForma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27" fillId="6" fontId="12" numFmtId="0" xfId="0" applyAlignment="1" applyBorder="1" applyFont="1">
      <alignment horizontal="center" readingOrder="0" vertical="center"/>
    </xf>
    <xf borderId="10" fillId="6" fontId="20" numFmtId="0" xfId="0" applyAlignment="1" applyBorder="1" applyFont="1">
      <alignment horizontal="center" readingOrder="0" vertical="center"/>
    </xf>
    <xf borderId="10" fillId="5" fontId="13" numFmtId="167" xfId="0" applyAlignment="1" applyBorder="1" applyFont="1" applyNumberFormat="1">
      <alignment horizontal="center" readingOrder="0" vertical="center"/>
    </xf>
    <xf borderId="10" fillId="7" fontId="18" numFmtId="0" xfId="0" applyAlignment="1" applyBorder="1" applyFont="1">
      <alignment horizontal="center" readingOrder="0" vertical="center"/>
    </xf>
    <xf borderId="38" fillId="0" fontId="3" numFmtId="0" xfId="0" applyBorder="1" applyFont="1"/>
    <xf borderId="11" fillId="7" fontId="17" numFmtId="164" xfId="0" applyAlignment="1" applyBorder="1" applyFont="1" applyNumberFormat="1">
      <alignment horizontal="center" readingOrder="0" vertical="center"/>
    </xf>
    <xf borderId="26" fillId="7" fontId="17" numFmtId="166" xfId="0" applyAlignment="1" applyBorder="1" applyFont="1" applyNumberFormat="1">
      <alignment horizontal="center" readingOrder="0" vertical="center"/>
    </xf>
    <xf borderId="31" fillId="7" fontId="10" numFmtId="10" xfId="0" applyAlignment="1" applyBorder="1" applyFont="1" applyNumberFormat="1">
      <alignment horizontal="right" vertical="center"/>
    </xf>
    <xf borderId="26" fillId="7" fontId="10" numFmtId="0" xfId="0" applyAlignment="1" applyBorder="1" applyFont="1">
      <alignment horizontal="right" vertical="center"/>
    </xf>
    <xf borderId="39" fillId="5" fontId="10" numFmtId="10" xfId="0" applyAlignment="1" applyBorder="1" applyFont="1" applyNumberFormat="1">
      <alignment vertical="center"/>
    </xf>
    <xf borderId="0" fillId="3" fontId="4" numFmtId="0" xfId="0" applyAlignment="1" applyFont="1">
      <alignment vertical="center"/>
    </xf>
    <xf borderId="10" fillId="6" fontId="12" numFmtId="9" xfId="0" applyAlignment="1" applyBorder="1" applyFont="1" applyNumberFormat="1">
      <alignment horizontal="center" readingOrder="0" vertical="center"/>
    </xf>
    <xf borderId="10" fillId="5" fontId="18" numFmtId="165" xfId="0" applyAlignment="1" applyBorder="1" applyFont="1" applyNumberFormat="1">
      <alignment horizontal="center" readingOrder="0" vertical="center"/>
    </xf>
    <xf borderId="40" fillId="5" fontId="21" numFmtId="168" xfId="0" applyAlignment="1" applyBorder="1" applyFont="1" applyNumberForma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40" fillId="5" fontId="18" numFmtId="165" xfId="0" applyAlignment="1" applyBorder="1" applyFont="1" applyNumberFormat="1">
      <alignment horizontal="center" readingOrder="0" vertical="center"/>
    </xf>
    <xf borderId="43" fillId="7" fontId="22" numFmtId="0" xfId="0" applyAlignment="1" applyBorder="1" applyFont="1">
      <alignment vertical="center"/>
    </xf>
    <xf borderId="44" fillId="7" fontId="10" numFmtId="10" xfId="0" applyAlignment="1" applyBorder="1" applyFont="1" applyNumberFormat="1">
      <alignment horizontal="right" vertical="center"/>
    </xf>
    <xf borderId="45" fillId="7" fontId="22" numFmtId="0" xfId="0" applyAlignment="1" applyBorder="1" applyFont="1">
      <alignment horizontal="right" vertical="center"/>
    </xf>
    <xf borderId="46" fillId="0" fontId="3" numFmtId="0" xfId="0" applyBorder="1" applyFont="1"/>
    <xf borderId="40" fillId="3" fontId="1" numFmtId="0" xfId="0" applyAlignment="1" applyBorder="1" applyFont="1">
      <alignment horizontal="center" vertical="center"/>
    </xf>
    <xf borderId="0" fillId="2" fontId="23" numFmtId="0" xfId="0" applyAlignment="1" applyFont="1">
      <alignment horizontal="left" readingOrder="0" vertical="center"/>
    </xf>
    <xf borderId="0" fillId="2" fontId="24" numFmtId="0" xfId="0" applyAlignment="1" applyFont="1">
      <alignment horizontal="center" readingOrder="0" vertical="center"/>
    </xf>
    <xf borderId="0" fillId="2" fontId="25" numFmtId="0" xfId="0" applyAlignment="1" applyFont="1">
      <alignment horizontal="left" readingOrder="0" vertical="center"/>
    </xf>
    <xf borderId="0" fillId="2" fontId="23" numFmtId="0" xfId="0" applyAlignment="1" applyFont="1">
      <alignment horizontal="center" readingOrder="0" vertical="center"/>
    </xf>
    <xf borderId="0" fillId="2" fontId="25" numFmtId="0" xfId="0" applyAlignment="1" applyFont="1">
      <alignment horizontal="right" readingOrder="0" vertical="center"/>
    </xf>
    <xf borderId="0" fillId="2" fontId="26" numFmtId="0" xfId="0" applyAlignment="1" applyFont="1">
      <alignment horizontal="center" readingOrder="0" vertical="center"/>
    </xf>
    <xf borderId="0" fillId="2" fontId="27" numFmtId="0" xfId="0" applyAlignment="1" applyFont="1">
      <alignment horizontal="center" vertical="center"/>
    </xf>
    <xf borderId="1" fillId="3" fontId="28" numFmtId="0" xfId="0" applyAlignment="1" applyBorder="1" applyFont="1">
      <alignment horizontal="center" readingOrder="0" vertical="center"/>
    </xf>
    <xf borderId="1" fillId="3" fontId="29" numFmtId="0" xfId="0" applyAlignment="1" applyBorder="1" applyFont="1">
      <alignment horizontal="center" readingOrder="0" vertical="center"/>
    </xf>
    <xf borderId="0" fillId="2" fontId="30" numFmtId="0" xfId="0" applyAlignment="1" applyFont="1">
      <alignment horizontal="center" vertical="center"/>
    </xf>
    <xf borderId="4" fillId="3" fontId="2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readingOrder="0" vertical="center"/>
    </xf>
    <xf borderId="5" fillId="3" fontId="27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center"/>
    </xf>
    <xf borderId="47" fillId="5" fontId="22" numFmtId="0" xfId="0" applyAlignment="1" applyBorder="1" applyFont="1">
      <alignment horizontal="center" readingOrder="0" vertical="center"/>
    </xf>
    <xf borderId="48" fillId="5" fontId="10" numFmtId="0" xfId="0" applyAlignment="1" applyBorder="1" applyFont="1">
      <alignment horizontal="center" readingOrder="0" vertical="center"/>
    </xf>
    <xf borderId="19" fillId="7" fontId="22" numFmtId="0" xfId="0" applyAlignment="1" applyBorder="1" applyFont="1">
      <alignment horizontal="center" readingOrder="0" vertical="center"/>
    </xf>
    <xf borderId="18" fillId="7" fontId="10" numFmtId="0" xfId="0" applyAlignment="1" applyBorder="1" applyFont="1">
      <alignment horizontal="center" readingOrder="0" vertical="center"/>
    </xf>
    <xf borderId="19" fillId="5" fontId="22" numFmtId="0" xfId="0" applyAlignment="1" applyBorder="1" applyFont="1">
      <alignment horizontal="center" readingOrder="0" vertical="center"/>
    </xf>
    <xf borderId="18" fillId="5" fontId="10" numFmtId="0" xfId="0" applyAlignment="1" applyBorder="1" applyFont="1">
      <alignment horizontal="center" readingOrder="0" vertical="center"/>
    </xf>
    <xf borderId="49" fillId="5" fontId="22" numFmtId="0" xfId="0" applyAlignment="1" applyBorder="1" applyFont="1">
      <alignment horizontal="center" readingOrder="0" vertical="center"/>
    </xf>
    <xf borderId="24" fillId="5" fontId="10" numFmtId="0" xfId="0" applyAlignment="1" applyBorder="1" applyFont="1">
      <alignment horizontal="center" readingOrder="0" vertical="center"/>
    </xf>
    <xf borderId="40" fillId="3" fontId="27" numFmtId="0" xfId="0" applyAlignment="1" applyBorder="1" applyFont="1">
      <alignment horizontal="center" vertical="center"/>
    </xf>
    <xf borderId="41" fillId="3" fontId="27" numFmtId="0" xfId="0" applyAlignment="1" applyBorder="1" applyFont="1">
      <alignment horizontal="center" vertical="center"/>
    </xf>
    <xf borderId="42" fillId="3" fontId="27" numFmtId="0" xfId="0" applyAlignment="1" applyBorder="1" applyFont="1">
      <alignment horizontal="center" vertical="center"/>
    </xf>
    <xf borderId="49" fillId="7" fontId="22" numFmtId="0" xfId="0" applyAlignment="1" applyBorder="1" applyFont="1">
      <alignment horizontal="center" readingOrder="0" vertical="center"/>
    </xf>
    <xf borderId="24" fillId="7" fontId="10" numFmtId="0" xfId="0" applyAlignment="1" applyBorder="1" applyFont="1">
      <alignment horizontal="center" readingOrder="0" vertical="center"/>
    </xf>
    <xf borderId="41" fillId="3" fontId="10" numFmtId="0" xfId="0" applyAlignment="1" applyBorder="1" applyFont="1">
      <alignment horizontal="center" readingOrder="0" vertical="center"/>
    </xf>
    <xf borderId="0" fillId="2" fontId="10" numFmtId="0" xfId="0" applyAlignment="1" applyFont="1">
      <alignment horizontal="center" readingOrder="0" vertical="center"/>
    </xf>
    <xf borderId="1" fillId="3" fontId="1" numFmtId="0" xfId="0" applyAlignment="1" applyBorder="1" applyFont="1">
      <alignment horizontal="center" vertical="center"/>
    </xf>
    <xf borderId="2" fillId="3" fontId="1" numFmtId="0" xfId="0" applyAlignment="1" applyBorder="1" applyFont="1">
      <alignment horizontal="center" vertical="center"/>
    </xf>
    <xf borderId="3" fillId="3" fontId="1" numFmtId="0" xfId="0" applyAlignment="1" applyBorder="1" applyFont="1">
      <alignment horizontal="center" vertical="center"/>
    </xf>
    <xf borderId="50" fillId="4" fontId="8" numFmtId="0" xfId="0" applyAlignment="1" applyBorder="1" applyFont="1">
      <alignment horizontal="center" readingOrder="0" vertical="center"/>
    </xf>
    <xf borderId="19" fillId="5" fontId="17" numFmtId="0" xfId="0" applyAlignment="1" applyBorder="1" applyFont="1">
      <alignment horizontal="center" readingOrder="0" vertical="center"/>
    </xf>
    <xf borderId="14" fillId="5" fontId="17" numFmtId="10" xfId="0" applyAlignment="1" applyBorder="1" applyFont="1" applyNumberFormat="1">
      <alignment horizontal="center" readingOrder="0" vertical="center"/>
    </xf>
    <xf borderId="13" fillId="5" fontId="22" numFmtId="0" xfId="0" applyAlignment="1" applyBorder="1" applyFont="1">
      <alignment horizontal="center" readingOrder="0"/>
    </xf>
    <xf borderId="48" fillId="5" fontId="31" numFmtId="169" xfId="0" applyAlignment="1" applyBorder="1" applyFont="1" applyNumberFormat="1">
      <alignment horizontal="center" vertical="center"/>
    </xf>
    <xf borderId="19" fillId="7" fontId="17" numFmtId="0" xfId="0" applyAlignment="1" applyBorder="1" applyFont="1">
      <alignment horizontal="center" readingOrder="0" vertical="center"/>
    </xf>
    <xf borderId="14" fillId="7" fontId="17" numFmtId="10" xfId="0" applyAlignment="1" applyBorder="1" applyFont="1" applyNumberFormat="1">
      <alignment horizontal="center" readingOrder="0" vertical="center"/>
    </xf>
    <xf borderId="27" fillId="7" fontId="32" numFmtId="0" xfId="0" applyAlignment="1" applyBorder="1" applyFont="1">
      <alignment horizontal="center" readingOrder="0"/>
    </xf>
    <xf borderId="18" fillId="7" fontId="31" numFmtId="169" xfId="0" applyAlignment="1" applyBorder="1" applyFont="1" applyNumberFormat="1">
      <alignment horizontal="center" vertical="center"/>
    </xf>
    <xf borderId="51" fillId="5" fontId="32" numFmtId="0" xfId="0" applyAlignment="1" applyBorder="1" applyFont="1">
      <alignment horizontal="center" readingOrder="0"/>
    </xf>
    <xf borderId="52" fillId="0" fontId="3" numFmtId="0" xfId="0" applyBorder="1" applyFont="1"/>
    <xf borderId="24" fillId="5" fontId="31" numFmtId="169" xfId="0" applyAlignment="1" applyBorder="1" applyFont="1" applyNumberFormat="1">
      <alignment horizontal="center" vertical="center"/>
    </xf>
    <xf borderId="49" fillId="7" fontId="18" numFmtId="0" xfId="0" applyAlignment="1" applyBorder="1" applyFont="1">
      <alignment horizontal="center" readingOrder="0" vertical="center"/>
    </xf>
    <xf borderId="26" fillId="7" fontId="31" numFmtId="10" xfId="0" applyAlignment="1" applyBorder="1" applyFont="1" applyNumberFormat="1">
      <alignment horizontal="center" vertical="center"/>
    </xf>
    <xf borderId="1" fillId="3" fontId="31" numFmtId="0" xfId="0" applyAlignment="1" applyBorder="1" applyFont="1">
      <alignment horizontal="center" vertical="center"/>
    </xf>
    <xf borderId="41" fillId="3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53" fillId="4" fontId="8" numFmtId="0" xfId="0" applyAlignment="1" applyBorder="1" applyFont="1">
      <alignment horizontal="center" readingOrder="0" vertical="center"/>
    </xf>
    <xf borderId="33" fillId="4" fontId="8" numFmtId="9" xfId="0" applyAlignment="1" applyBorder="1" applyFont="1" applyNumberFormat="1">
      <alignment horizontal="center" readingOrder="0" vertical="center"/>
    </xf>
    <xf borderId="54" fillId="4" fontId="8" numFmtId="9" xfId="0" applyAlignment="1" applyBorder="1" applyFont="1" applyNumberFormat="1">
      <alignment horizontal="center" readingOrder="0" vertical="center"/>
    </xf>
    <xf borderId="55" fillId="8" fontId="31" numFmtId="0" xfId="0" applyAlignment="1" applyBorder="1" applyFill="1" applyFont="1">
      <alignment horizontal="center" readingOrder="0" vertical="center"/>
    </xf>
    <xf borderId="17" fillId="5" fontId="31" numFmtId="170" xfId="0" applyAlignment="1" applyBorder="1" applyFont="1" applyNumberFormat="1">
      <alignment horizontal="center" vertical="center"/>
    </xf>
    <xf borderId="56" fillId="5" fontId="31" numFmtId="170" xfId="0" applyAlignment="1" applyBorder="1" applyFont="1" applyNumberFormat="1">
      <alignment horizontal="center" vertical="center"/>
    </xf>
    <xf borderId="48" fillId="5" fontId="31" numFmtId="170" xfId="0" applyAlignment="1" applyBorder="1" applyFont="1" applyNumberFormat="1">
      <alignment horizontal="center" vertical="center"/>
    </xf>
    <xf borderId="57" fillId="9" fontId="31" numFmtId="0" xfId="0" applyAlignment="1" applyBorder="1" applyFill="1" applyFont="1">
      <alignment horizontal="center" readingOrder="0" vertical="center"/>
    </xf>
    <xf borderId="29" fillId="7" fontId="31" numFmtId="170" xfId="0" applyAlignment="1" applyBorder="1" applyFont="1" applyNumberFormat="1">
      <alignment horizontal="center" vertical="center"/>
    </xf>
    <xf borderId="14" fillId="7" fontId="31" numFmtId="170" xfId="0" applyAlignment="1" applyBorder="1" applyFont="1" applyNumberFormat="1">
      <alignment horizontal="center" vertical="center"/>
    </xf>
    <xf borderId="18" fillId="7" fontId="31" numFmtId="170" xfId="0" applyAlignment="1" applyBorder="1" applyFont="1" applyNumberFormat="1">
      <alignment horizontal="center" vertical="center"/>
    </xf>
    <xf borderId="58" fillId="10" fontId="31" numFmtId="0" xfId="0" applyAlignment="1" applyBorder="1" applyFill="1" applyFont="1">
      <alignment horizontal="center" readingOrder="0" vertical="center"/>
    </xf>
    <xf borderId="23" fillId="5" fontId="31" numFmtId="170" xfId="0" applyAlignment="1" applyBorder="1" applyFont="1" applyNumberFormat="1">
      <alignment horizontal="center" vertical="center"/>
    </xf>
    <xf borderId="26" fillId="5" fontId="31" numFmtId="170" xfId="0" applyAlignment="1" applyBorder="1" applyFont="1" applyNumberFormat="1">
      <alignment horizontal="center" vertical="center"/>
    </xf>
    <xf borderId="24" fillId="5" fontId="31" numFmtId="170" xfId="0" applyAlignment="1" applyBorder="1" applyFont="1" applyNumberFormat="1">
      <alignment horizontal="center" vertical="center"/>
    </xf>
    <xf borderId="1" fillId="2" fontId="33" numFmtId="0" xfId="0" applyBorder="1" applyFont="1"/>
    <xf borderId="4" fillId="2" fontId="4" numFmtId="0" xfId="0" applyAlignment="1" applyBorder="1" applyFont="1">
      <alignment vertical="bottom"/>
    </xf>
    <xf borderId="1" fillId="3" fontId="4" numFmtId="0" xfId="0" applyAlignment="1" applyBorder="1" applyFont="1">
      <alignment vertical="bottom"/>
    </xf>
    <xf borderId="5" fillId="2" fontId="4" numFmtId="0" xfId="0" applyBorder="1" applyFont="1"/>
    <xf borderId="4" fillId="3" fontId="4" numFmtId="0" xfId="0" applyAlignment="1" applyBorder="1" applyFont="1">
      <alignment vertical="bottom"/>
    </xf>
    <xf borderId="59" fillId="4" fontId="8" numFmtId="0" xfId="0" applyAlignment="1" applyBorder="1" applyFont="1">
      <alignment horizontal="center"/>
    </xf>
    <xf borderId="60" fillId="0" fontId="3" numFmtId="0" xfId="0" applyBorder="1" applyFont="1"/>
    <xf borderId="61" fillId="4" fontId="8" numFmtId="0" xfId="0" applyAlignment="1" applyBorder="1" applyFont="1">
      <alignment horizontal="center"/>
    </xf>
    <xf borderId="53" fillId="4" fontId="8" numFmtId="0" xfId="0" applyAlignment="1" applyBorder="1" applyFont="1">
      <alignment horizontal="center"/>
    </xf>
    <xf borderId="54" fillId="4" fontId="8" numFmtId="0" xfId="0" applyAlignment="1" applyBorder="1" applyFont="1">
      <alignment horizontal="center"/>
    </xf>
    <xf borderId="5" fillId="3" fontId="4" numFmtId="0" xfId="0" applyBorder="1" applyFont="1"/>
    <xf borderId="62" fillId="5" fontId="34" numFmtId="0" xfId="0" applyBorder="1" applyFont="1"/>
    <xf borderId="63" fillId="11" fontId="4" numFmtId="0" xfId="0" applyBorder="1" applyFill="1" applyFont="1"/>
    <xf borderId="64" fillId="5" fontId="35" numFmtId="171" xfId="0" applyAlignment="1" applyBorder="1" applyFont="1" applyNumberFormat="1">
      <alignment horizontal="right"/>
    </xf>
    <xf borderId="65" fillId="5" fontId="35" numFmtId="172" xfId="0" applyAlignment="1" applyBorder="1" applyFont="1" applyNumberFormat="1">
      <alignment horizontal="right"/>
    </xf>
    <xf borderId="66" fillId="5" fontId="35" numFmtId="172" xfId="0" applyAlignment="1" applyBorder="1" applyFont="1" applyNumberFormat="1">
      <alignment horizontal="right"/>
    </xf>
    <xf borderId="48" fillId="5" fontId="35" numFmtId="172" xfId="0" applyAlignment="1" applyBorder="1" applyFont="1" applyNumberFormat="1">
      <alignment horizontal="right"/>
    </xf>
    <xf borderId="27" fillId="7" fontId="34" numFmtId="0" xfId="0" applyBorder="1" applyFont="1"/>
    <xf borderId="63" fillId="12" fontId="4" numFmtId="0" xfId="0" applyBorder="1" applyFill="1" applyFont="1"/>
    <xf borderId="29" fillId="7" fontId="35" numFmtId="171" xfId="0" applyAlignment="1" applyBorder="1" applyFont="1" applyNumberFormat="1">
      <alignment horizontal="right"/>
    </xf>
    <xf borderId="25" fillId="7" fontId="35" numFmtId="172" xfId="0" applyAlignment="1" applyBorder="1" applyFont="1" applyNumberFormat="1">
      <alignment horizontal="right"/>
    </xf>
    <xf borderId="18" fillId="7" fontId="35" numFmtId="172" xfId="0" applyAlignment="1" applyBorder="1" applyFont="1" applyNumberFormat="1">
      <alignment horizontal="right"/>
    </xf>
    <xf borderId="27" fillId="5" fontId="34" numFmtId="0" xfId="0" applyBorder="1" applyFont="1"/>
    <xf borderId="63" fillId="13" fontId="4" numFmtId="0" xfId="0" applyBorder="1" applyFill="1" applyFont="1"/>
    <xf borderId="29" fillId="5" fontId="35" numFmtId="171" xfId="0" applyAlignment="1" applyBorder="1" applyFont="1" applyNumberFormat="1">
      <alignment horizontal="right"/>
    </xf>
    <xf borderId="25" fillId="5" fontId="35" numFmtId="172" xfId="0" applyAlignment="1" applyBorder="1" applyFont="1" applyNumberFormat="1">
      <alignment horizontal="right"/>
    </xf>
    <xf borderId="18" fillId="5" fontId="35" numFmtId="172" xfId="0" applyAlignment="1" applyBorder="1" applyFont="1" applyNumberFormat="1">
      <alignment horizontal="right"/>
    </xf>
    <xf borderId="63" fillId="14" fontId="4" numFmtId="0" xfId="0" applyBorder="1" applyFill="1" applyFont="1"/>
    <xf borderId="63" fillId="15" fontId="4" numFmtId="0" xfId="0" applyBorder="1" applyFill="1" applyFont="1"/>
    <xf borderId="67" fillId="5" fontId="35" numFmtId="172" xfId="0" applyAlignment="1" applyBorder="1" applyFont="1" applyNumberFormat="1">
      <alignment horizontal="right"/>
    </xf>
    <xf borderId="63" fillId="16" fontId="4" numFmtId="0" xfId="0" applyBorder="1" applyFill="1" applyFont="1"/>
    <xf borderId="14" fillId="7" fontId="35" numFmtId="172" xfId="0" applyAlignment="1" applyBorder="1" applyFont="1" applyNumberFormat="1">
      <alignment horizontal="right"/>
    </xf>
    <xf borderId="1" fillId="3" fontId="35" numFmtId="172" xfId="0" applyAlignment="1" applyBorder="1" applyFont="1" applyNumberFormat="1">
      <alignment horizontal="right"/>
    </xf>
    <xf borderId="3" fillId="3" fontId="35" numFmtId="172" xfId="0" applyAlignment="1" applyBorder="1" applyFont="1" applyNumberFormat="1">
      <alignment horizontal="right"/>
    </xf>
    <xf borderId="28" fillId="7" fontId="35" numFmtId="172" xfId="0" applyAlignment="1" applyBorder="1" applyFont="1" applyNumberFormat="1">
      <alignment horizontal="right"/>
    </xf>
    <xf borderId="15" fillId="7" fontId="35" numFmtId="172" xfId="0" applyAlignment="1" applyBorder="1" applyFont="1" applyNumberFormat="1">
      <alignment horizontal="right"/>
    </xf>
    <xf borderId="63" fillId="17" fontId="4" numFmtId="0" xfId="0" applyBorder="1" applyFill="1" applyFont="1"/>
    <xf borderId="14" fillId="5" fontId="35" numFmtId="172" xfId="0" applyAlignment="1" applyBorder="1" applyFont="1" applyNumberFormat="1">
      <alignment horizontal="right"/>
    </xf>
    <xf borderId="40" fillId="3" fontId="35" numFmtId="172" xfId="0" applyAlignment="1" applyBorder="1" applyFont="1" applyNumberFormat="1">
      <alignment horizontal="right"/>
    </xf>
    <xf borderId="42" fillId="3" fontId="35" numFmtId="172" xfId="0" applyAlignment="1" applyBorder="1" applyFont="1" applyNumberFormat="1">
      <alignment horizontal="right"/>
    </xf>
    <xf borderId="28" fillId="5" fontId="35" numFmtId="172" xfId="0" applyAlignment="1" applyBorder="1" applyFont="1" applyNumberFormat="1">
      <alignment horizontal="right"/>
    </xf>
    <xf borderId="15" fillId="5" fontId="35" numFmtId="172" xfId="0" applyAlignment="1" applyBorder="1" applyFont="1" applyNumberFormat="1">
      <alignment horizontal="right"/>
    </xf>
    <xf borderId="63" fillId="18" fontId="4" numFmtId="0" xfId="0" applyBorder="1" applyFill="1" applyFont="1"/>
    <xf borderId="66" fillId="7" fontId="35" numFmtId="172" xfId="0" applyAlignment="1" applyBorder="1" applyFont="1" applyNumberFormat="1">
      <alignment horizontal="right"/>
    </xf>
    <xf borderId="63" fillId="19" fontId="4" numFmtId="0" xfId="0" applyBorder="1" applyFill="1" applyFont="1"/>
    <xf borderId="63" fillId="20" fontId="4" numFmtId="0" xfId="0" applyBorder="1" applyFill="1" applyFont="1"/>
    <xf borderId="63" fillId="21" fontId="4" numFmtId="0" xfId="0" applyBorder="1" applyFill="1" applyFont="1"/>
    <xf borderId="63" fillId="22" fontId="4" numFmtId="0" xfId="0" applyBorder="1" applyFill="1" applyFont="1"/>
    <xf borderId="63" fillId="23" fontId="4" numFmtId="0" xfId="0" applyBorder="1" applyFill="1" applyFont="1"/>
    <xf borderId="29" fillId="5" fontId="35" numFmtId="173" xfId="0" applyAlignment="1" applyBorder="1" applyFont="1" applyNumberFormat="1">
      <alignment horizontal="right"/>
    </xf>
    <xf borderId="63" fillId="24" fontId="4" numFmtId="0" xfId="0" applyBorder="1" applyFill="1" applyFont="1"/>
    <xf borderId="27" fillId="5" fontId="34" numFmtId="0" xfId="0" applyBorder="1" applyFont="1"/>
    <xf borderId="63" fillId="25" fontId="4" numFmtId="0" xfId="0" applyBorder="1" applyFill="1" applyFont="1"/>
    <xf borderId="10" fillId="7" fontId="34" numFmtId="0" xfId="0" applyBorder="1" applyFont="1"/>
    <xf borderId="68" fillId="26" fontId="4" numFmtId="0" xfId="0" applyBorder="1" applyFill="1" applyFont="1"/>
    <xf borderId="23" fillId="7" fontId="35" numFmtId="171" xfId="0" applyAlignment="1" applyBorder="1" applyFont="1" applyNumberFormat="1">
      <alignment horizontal="right" readingOrder="0"/>
    </xf>
    <xf borderId="31" fillId="7" fontId="35" numFmtId="172" xfId="0" applyAlignment="1" applyBorder="1" applyFont="1" applyNumberFormat="1">
      <alignment horizontal="right"/>
    </xf>
    <xf borderId="24" fillId="7" fontId="35" numFmtId="172" xfId="0" applyAlignment="1" applyBorder="1" applyFont="1" applyNumberFormat="1">
      <alignment horizontal="right"/>
    </xf>
    <xf borderId="40" fillId="3" fontId="4" numFmtId="0" xfId="0" applyAlignment="1" applyBorder="1" applyFont="1">
      <alignment vertical="bottom"/>
    </xf>
    <xf borderId="40" fillId="2" fontId="33" numFmtId="0" xfId="0" applyBorder="1" applyFont="1"/>
    <xf borderId="0" fillId="2" fontId="36" numFmtId="0" xfId="0" applyAlignment="1" applyFont="1">
      <alignment vertical="center"/>
    </xf>
    <xf borderId="1" fillId="3" fontId="36" numFmtId="0" xfId="0" applyAlignment="1" applyBorder="1" applyFont="1">
      <alignment vertical="center"/>
    </xf>
    <xf borderId="4" fillId="3" fontId="36" numFmtId="0" xfId="0" applyAlignment="1" applyBorder="1" applyFont="1">
      <alignment vertical="center"/>
    </xf>
    <xf borderId="0" fillId="3" fontId="37" numFmtId="0" xfId="0" applyAlignment="1" applyFont="1">
      <alignment horizontal="center" readingOrder="0" vertical="center"/>
    </xf>
    <xf borderId="6" fillId="8" fontId="29" numFmtId="0" xfId="0" applyAlignment="1" applyBorder="1" applyFont="1">
      <alignment horizontal="center" readingOrder="0" vertical="center"/>
    </xf>
    <xf borderId="7" fillId="9" fontId="29" numFmtId="0" xfId="0" applyAlignment="1" applyBorder="1" applyFont="1">
      <alignment horizontal="center" readingOrder="0" vertical="center"/>
    </xf>
    <xf borderId="7" fillId="10" fontId="29" numFmtId="0" xfId="0" applyAlignment="1" applyBorder="1" applyFont="1">
      <alignment horizontal="center" readingOrder="0" vertical="center"/>
    </xf>
    <xf borderId="5" fillId="3" fontId="1" numFmtId="0" xfId="0" applyAlignment="1" applyBorder="1" applyFont="1">
      <alignment vertical="center"/>
    </xf>
    <xf borderId="36" fillId="4" fontId="8" numFmtId="0" xfId="0" applyAlignment="1" applyBorder="1" applyFont="1">
      <alignment horizontal="center" readingOrder="0" vertical="center"/>
    </xf>
    <xf borderId="69" fillId="4" fontId="8" numFmtId="9" xfId="0" applyAlignment="1" applyBorder="1" applyFont="1" applyNumberFormat="1">
      <alignment horizontal="center" readingOrder="0" vertical="center"/>
    </xf>
    <xf borderId="70" fillId="4" fontId="8" numFmtId="9" xfId="0" applyAlignment="1" applyBorder="1" applyFont="1" applyNumberFormat="1">
      <alignment horizontal="center" vertical="center"/>
    </xf>
    <xf borderId="55" fillId="4" fontId="8" numFmtId="0" xfId="0" applyAlignment="1" applyBorder="1" applyFont="1">
      <alignment horizontal="center" readingOrder="0" vertical="center"/>
    </xf>
    <xf borderId="13" fillId="5" fontId="18" numFmtId="0" xfId="0" applyAlignment="1" applyBorder="1" applyFont="1">
      <alignment vertical="center"/>
    </xf>
    <xf borderId="71" fillId="11" fontId="18" numFmtId="0" xfId="0" applyAlignment="1" applyBorder="1" applyFont="1">
      <alignment vertical="center"/>
    </xf>
    <xf borderId="47" fillId="5" fontId="31" numFmtId="170" xfId="0" applyAlignment="1" applyBorder="1" applyFont="1" applyNumberFormat="1">
      <alignment horizontal="right" vertical="center"/>
    </xf>
    <xf borderId="66" fillId="5" fontId="31" numFmtId="170" xfId="0" applyAlignment="1" applyBorder="1" applyFont="1" applyNumberFormat="1">
      <alignment horizontal="right" vertical="center"/>
    </xf>
    <xf borderId="48" fillId="5" fontId="31" numFmtId="170" xfId="0" applyAlignment="1" applyBorder="1" applyFont="1" applyNumberFormat="1">
      <alignment horizontal="right" vertical="center"/>
    </xf>
    <xf borderId="72" fillId="5" fontId="10" numFmtId="170" xfId="0" applyAlignment="1" applyBorder="1" applyFont="1" applyNumberFormat="1">
      <alignment horizontal="right" vertical="center"/>
    </xf>
    <xf borderId="66" fillId="5" fontId="17" numFmtId="170" xfId="0" applyAlignment="1" applyBorder="1" applyFont="1" applyNumberFormat="1">
      <alignment horizontal="right" readingOrder="0" vertical="center"/>
    </xf>
    <xf borderId="27" fillId="7" fontId="18" numFmtId="0" xfId="0" applyAlignment="1" applyBorder="1" applyFont="1">
      <alignment vertical="center"/>
    </xf>
    <xf borderId="71" fillId="12" fontId="18" numFmtId="0" xfId="0" applyAlignment="1" applyBorder="1" applyFont="1">
      <alignment vertical="center"/>
    </xf>
    <xf borderId="19" fillId="7" fontId="31" numFmtId="170" xfId="0" applyAlignment="1" applyBorder="1" applyFont="1" applyNumberFormat="1">
      <alignment horizontal="right" vertical="center"/>
    </xf>
    <xf borderId="25" fillId="7" fontId="31" numFmtId="170" xfId="0" applyAlignment="1" applyBorder="1" applyFont="1" applyNumberFormat="1">
      <alignment horizontal="right" vertical="center"/>
    </xf>
    <xf borderId="18" fillId="7" fontId="31" numFmtId="170" xfId="0" applyAlignment="1" applyBorder="1" applyFont="1" applyNumberFormat="1">
      <alignment horizontal="right" vertical="center"/>
    </xf>
    <xf borderId="19" fillId="7" fontId="10" numFmtId="170" xfId="0" applyAlignment="1" applyBorder="1" applyFont="1" applyNumberFormat="1">
      <alignment horizontal="right" vertical="center"/>
    </xf>
    <xf borderId="25" fillId="7" fontId="17" numFmtId="170" xfId="0" applyAlignment="1" applyBorder="1" applyFont="1" applyNumberFormat="1">
      <alignment horizontal="right" readingOrder="0" vertical="center"/>
    </xf>
    <xf borderId="27" fillId="5" fontId="18" numFmtId="0" xfId="0" applyAlignment="1" applyBorder="1" applyFont="1">
      <alignment vertical="center"/>
    </xf>
    <xf borderId="71" fillId="13" fontId="18" numFmtId="0" xfId="0" applyAlignment="1" applyBorder="1" applyFont="1">
      <alignment vertical="center"/>
    </xf>
    <xf borderId="19" fillId="5" fontId="31" numFmtId="170" xfId="0" applyAlignment="1" applyBorder="1" applyFont="1" applyNumberFormat="1">
      <alignment horizontal="right" vertical="center"/>
    </xf>
    <xf borderId="25" fillId="5" fontId="31" numFmtId="170" xfId="0" applyAlignment="1" applyBorder="1" applyFont="1" applyNumberFormat="1">
      <alignment horizontal="right" vertical="center"/>
    </xf>
    <xf borderId="18" fillId="5" fontId="31" numFmtId="170" xfId="0" applyAlignment="1" applyBorder="1" applyFont="1" applyNumberFormat="1">
      <alignment horizontal="right" vertical="center"/>
    </xf>
    <xf borderId="19" fillId="5" fontId="10" numFmtId="170" xfId="0" applyAlignment="1" applyBorder="1" applyFont="1" applyNumberFormat="1">
      <alignment horizontal="right" vertical="center"/>
    </xf>
    <xf borderId="25" fillId="5" fontId="17" numFmtId="170" xfId="0" applyAlignment="1" applyBorder="1" applyFont="1" applyNumberFormat="1">
      <alignment horizontal="right" readingOrder="0" vertical="center"/>
    </xf>
    <xf borderId="71" fillId="14" fontId="18" numFmtId="0" xfId="0" applyAlignment="1" applyBorder="1" applyFont="1">
      <alignment vertical="center"/>
    </xf>
    <xf borderId="71" fillId="15" fontId="18" numFmtId="0" xfId="0" applyAlignment="1" applyBorder="1" applyFont="1">
      <alignment vertical="center"/>
    </xf>
    <xf borderId="71" fillId="16" fontId="18" numFmtId="0" xfId="0" applyAlignment="1" applyBorder="1" applyFont="1">
      <alignment vertical="center"/>
    </xf>
    <xf borderId="71" fillId="17" fontId="18" numFmtId="0" xfId="0" applyAlignment="1" applyBorder="1" applyFont="1">
      <alignment vertical="center"/>
    </xf>
    <xf borderId="71" fillId="18" fontId="18" numFmtId="0" xfId="0" applyAlignment="1" applyBorder="1" applyFont="1">
      <alignment vertical="center"/>
    </xf>
    <xf borderId="71" fillId="19" fontId="18" numFmtId="0" xfId="0" applyAlignment="1" applyBorder="1" applyFont="1">
      <alignment vertical="center"/>
    </xf>
    <xf borderId="71" fillId="20" fontId="18" numFmtId="0" xfId="0" applyAlignment="1" applyBorder="1" applyFont="1">
      <alignment vertical="center"/>
    </xf>
    <xf borderId="27" fillId="5" fontId="13" numFmtId="0" xfId="0" applyAlignment="1" applyBorder="1" applyFont="1">
      <alignment readingOrder="0" vertical="center"/>
    </xf>
    <xf borderId="71" fillId="21" fontId="18" numFmtId="0" xfId="0" applyAlignment="1" applyBorder="1" applyFont="1">
      <alignment vertical="center"/>
    </xf>
    <xf borderId="71" fillId="22" fontId="18" numFmtId="0" xfId="0" applyAlignment="1" applyBorder="1" applyFont="1">
      <alignment vertical="center"/>
    </xf>
    <xf borderId="71" fillId="23" fontId="18" numFmtId="0" xfId="0" applyAlignment="1" applyBorder="1" applyFont="1">
      <alignment vertical="center"/>
    </xf>
    <xf borderId="71" fillId="24" fontId="18" numFmtId="0" xfId="0" applyAlignment="1" applyBorder="1" applyFont="1">
      <alignment vertical="center"/>
    </xf>
    <xf borderId="27" fillId="5" fontId="18" numFmtId="0" xfId="0" applyAlignment="1" applyBorder="1" applyFont="1">
      <alignment readingOrder="0" vertical="center"/>
    </xf>
    <xf borderId="71" fillId="25" fontId="18" numFmtId="0" xfId="0" applyAlignment="1" applyBorder="1" applyFont="1">
      <alignment readingOrder="0" vertical="center"/>
    </xf>
    <xf borderId="10" fillId="7" fontId="18" numFmtId="0" xfId="0" applyAlignment="1" applyBorder="1" applyFont="1">
      <alignment vertical="center"/>
    </xf>
    <xf borderId="73" fillId="26" fontId="18" numFmtId="0" xfId="0" applyAlignment="1" applyBorder="1" applyFont="1">
      <alignment vertical="center"/>
    </xf>
    <xf borderId="49" fillId="7" fontId="31" numFmtId="170" xfId="0" applyAlignment="1" applyBorder="1" applyFont="1" applyNumberFormat="1">
      <alignment horizontal="right" vertical="center"/>
    </xf>
    <xf borderId="31" fillId="7" fontId="31" numFmtId="170" xfId="0" applyAlignment="1" applyBorder="1" applyFont="1" applyNumberFormat="1">
      <alignment horizontal="right" vertical="center"/>
    </xf>
    <xf borderId="24" fillId="7" fontId="31" numFmtId="170" xfId="0" applyAlignment="1" applyBorder="1" applyFont="1" applyNumberFormat="1">
      <alignment horizontal="right" vertical="center"/>
    </xf>
    <xf borderId="49" fillId="7" fontId="10" numFmtId="170" xfId="0" applyAlignment="1" applyBorder="1" applyFont="1" applyNumberFormat="1">
      <alignment horizontal="right" vertical="center"/>
    </xf>
    <xf borderId="31" fillId="7" fontId="17" numFmtId="170" xfId="0" applyAlignment="1" applyBorder="1" applyFont="1" applyNumberFormat="1">
      <alignment horizontal="right" readingOrder="0" vertical="center"/>
    </xf>
    <xf borderId="40" fillId="3" fontId="1" numFmtId="0" xfId="0" applyAlignment="1" applyBorder="1" applyFont="1">
      <alignment vertical="center"/>
    </xf>
    <xf borderId="41" fillId="3" fontId="38" numFmtId="0" xfId="0" applyAlignment="1" applyBorder="1" applyFont="1">
      <alignment readingOrder="0" vertical="center"/>
    </xf>
    <xf borderId="0" fillId="2" fontId="33" numFmtId="0" xfId="0" applyAlignment="1" applyFont="1">
      <alignment horizontal="center" readingOrder="0" vertical="center"/>
    </xf>
    <xf borderId="0" fillId="2" fontId="33" numFmtId="0" xfId="0" applyAlignment="1" applyFont="1">
      <alignment horizontal="center" vertical="center"/>
    </xf>
    <xf borderId="1" fillId="3" fontId="39" numFmtId="0" xfId="0" applyAlignment="1" applyBorder="1" applyFont="1">
      <alignment horizontal="center" readingOrder="0" vertical="center"/>
    </xf>
    <xf borderId="1" fillId="3" fontId="40" numFmtId="0" xfId="0" applyAlignment="1" applyBorder="1" applyFont="1">
      <alignment horizontal="center" vertical="center"/>
    </xf>
    <xf borderId="0" fillId="2" fontId="41" numFmtId="0" xfId="0" applyAlignment="1" applyFont="1">
      <alignment horizontal="center" vertical="center"/>
    </xf>
    <xf borderId="4" fillId="3" fontId="33" numFmtId="0" xfId="0" applyAlignment="1" applyBorder="1" applyFont="1">
      <alignment horizontal="center" vertical="center"/>
    </xf>
    <xf borderId="54" fillId="4" fontId="8" numFmtId="0" xfId="0" applyAlignment="1" applyBorder="1" applyFont="1">
      <alignment horizontal="center" readingOrder="0" vertical="center"/>
    </xf>
    <xf borderId="5" fillId="3" fontId="42" numFmtId="0" xfId="0" applyAlignment="1" applyBorder="1" applyFont="1">
      <alignment horizontal="center" vertical="center"/>
    </xf>
    <xf borderId="4" fillId="3" fontId="41" numFmtId="0" xfId="0" applyAlignment="1" applyBorder="1" applyFont="1">
      <alignment horizontal="center" vertical="center"/>
    </xf>
    <xf borderId="53" fillId="4" fontId="9" numFmtId="0" xfId="0" applyAlignment="1" applyBorder="1" applyFont="1">
      <alignment horizontal="center" vertical="center"/>
    </xf>
    <xf borderId="54" fillId="4" fontId="9" numFmtId="0" xfId="0" applyAlignment="1" applyBorder="1" applyFont="1">
      <alignment horizontal="center" vertical="center"/>
    </xf>
    <xf borderId="5" fillId="3" fontId="41" numFmtId="0" xfId="0" applyAlignment="1" applyBorder="1" applyFont="1">
      <alignment horizontal="center" vertical="center"/>
    </xf>
    <xf borderId="13" fillId="5" fontId="18" numFmtId="0" xfId="0" applyAlignment="1" applyBorder="1" applyFont="1">
      <alignment horizontal="left" vertical="center"/>
    </xf>
    <xf borderId="69" fillId="11" fontId="18" numFmtId="0" xfId="0" applyAlignment="1" applyBorder="1" applyFont="1">
      <alignment horizontal="center" vertical="center"/>
    </xf>
    <xf borderId="17" fillId="5" fontId="31" numFmtId="174" xfId="0" applyAlignment="1" applyBorder="1" applyFont="1" applyNumberFormat="1">
      <alignment horizontal="center" readingOrder="0" vertical="center"/>
    </xf>
    <xf borderId="66" fillId="5" fontId="31" numFmtId="164" xfId="0" applyAlignment="1" applyBorder="1" applyFont="1" applyNumberFormat="1">
      <alignment horizontal="center" vertical="center"/>
    </xf>
    <xf borderId="48" fillId="5" fontId="31" numFmtId="170" xfId="0" applyAlignment="1" applyBorder="1" applyFont="1" applyNumberFormat="1">
      <alignment horizontal="center" readingOrder="0" vertical="center"/>
    </xf>
    <xf borderId="13" fillId="5" fontId="15" numFmtId="174" xfId="0" applyAlignment="1" applyBorder="1" applyFont="1" applyNumberFormat="1">
      <alignment horizontal="center" vertical="center"/>
    </xf>
    <xf borderId="17" fillId="5" fontId="43" numFmtId="174" xfId="0" applyAlignment="1" applyBorder="1" applyFont="1" applyNumberFormat="1">
      <alignment horizontal="center" readingOrder="0" vertical="center"/>
    </xf>
    <xf borderId="66" fillId="5" fontId="43" numFmtId="164" xfId="0" applyAlignment="1" applyBorder="1" applyFont="1" applyNumberFormat="1">
      <alignment horizontal="center" vertical="center"/>
    </xf>
    <xf borderId="48" fillId="5" fontId="43" numFmtId="170" xfId="0" applyAlignment="1" applyBorder="1" applyFont="1" applyNumberFormat="1">
      <alignment horizontal="center" vertical="center"/>
    </xf>
    <xf borderId="27" fillId="7" fontId="18" numFmtId="0" xfId="0" applyAlignment="1" applyBorder="1" applyFont="1">
      <alignment horizontal="left" vertical="center"/>
    </xf>
    <xf borderId="63" fillId="12" fontId="18" numFmtId="0" xfId="0" applyAlignment="1" applyBorder="1" applyFont="1">
      <alignment horizontal="center" vertical="center"/>
    </xf>
    <xf borderId="29" fillId="7" fontId="31" numFmtId="174" xfId="0" applyAlignment="1" applyBorder="1" applyFont="1" applyNumberFormat="1">
      <alignment horizontal="center" readingOrder="0" vertical="center"/>
    </xf>
    <xf borderId="25" fillId="7" fontId="31" numFmtId="164" xfId="0" applyAlignment="1" applyBorder="1" applyFont="1" applyNumberFormat="1">
      <alignment horizontal="center" vertical="center"/>
    </xf>
    <xf borderId="18" fillId="7" fontId="31" numFmtId="170" xfId="0" applyAlignment="1" applyBorder="1" applyFont="1" applyNumberFormat="1">
      <alignment horizontal="center" readingOrder="0" vertical="center"/>
    </xf>
    <xf borderId="10" fillId="7" fontId="15" numFmtId="174" xfId="0" applyAlignment="1" applyBorder="1" applyFont="1" applyNumberFormat="1">
      <alignment horizontal="center" vertical="center"/>
    </xf>
    <xf borderId="23" fillId="7" fontId="43" numFmtId="174" xfId="0" applyAlignment="1" applyBorder="1" applyFont="1" applyNumberFormat="1">
      <alignment horizontal="center" vertical="center"/>
    </xf>
    <xf borderId="31" fillId="7" fontId="43" numFmtId="164" xfId="0" applyAlignment="1" applyBorder="1" applyFont="1" applyNumberFormat="1">
      <alignment horizontal="center" vertical="center"/>
    </xf>
    <xf borderId="24" fillId="7" fontId="43" numFmtId="170" xfId="0" applyAlignment="1" applyBorder="1" applyFont="1" applyNumberFormat="1">
      <alignment horizontal="center" vertical="center"/>
    </xf>
    <xf borderId="27" fillId="5" fontId="18" numFmtId="0" xfId="0" applyAlignment="1" applyBorder="1" applyFont="1">
      <alignment horizontal="left" vertical="center"/>
    </xf>
    <xf borderId="63" fillId="13" fontId="18" numFmtId="0" xfId="0" applyAlignment="1" applyBorder="1" applyFont="1">
      <alignment horizontal="center" vertical="center"/>
    </xf>
    <xf borderId="29" fillId="5" fontId="31" numFmtId="174" xfId="0" applyAlignment="1" applyBorder="1" applyFont="1" applyNumberFormat="1">
      <alignment horizontal="center" readingOrder="0" vertical="center"/>
    </xf>
    <xf borderId="25" fillId="5" fontId="31" numFmtId="164" xfId="0" applyAlignment="1" applyBorder="1" applyFont="1" applyNumberFormat="1">
      <alignment horizontal="center" vertical="center"/>
    </xf>
    <xf borderId="18" fillId="5" fontId="31" numFmtId="170" xfId="0" applyAlignment="1" applyBorder="1" applyFont="1" applyNumberFormat="1">
      <alignment horizontal="center" readingOrder="0" vertical="center"/>
    </xf>
    <xf borderId="40" fillId="3" fontId="42" numFmtId="0" xfId="0" applyAlignment="1" applyBorder="1" applyFont="1">
      <alignment horizontal="center" readingOrder="0" vertical="center"/>
    </xf>
    <xf borderId="63" fillId="14" fontId="18" numFmtId="0" xfId="0" applyAlignment="1" applyBorder="1" applyFont="1">
      <alignment horizontal="center" vertical="center"/>
    </xf>
    <xf borderId="0" fillId="2" fontId="41" numFmtId="0" xfId="0" applyAlignment="1" applyFont="1">
      <alignment horizontal="center" vertical="center"/>
    </xf>
    <xf borderId="63" fillId="15" fontId="18" numFmtId="0" xfId="0" applyAlignment="1" applyBorder="1" applyFont="1">
      <alignment horizontal="center" vertical="center"/>
    </xf>
    <xf borderId="52" fillId="5" fontId="31" numFmtId="174" xfId="0" applyAlignment="1" applyBorder="1" applyFont="1" applyNumberFormat="1">
      <alignment horizontal="center" readingOrder="0" vertical="center"/>
    </xf>
    <xf borderId="67" fillId="5" fontId="31" numFmtId="164" xfId="0" applyAlignment="1" applyBorder="1" applyFont="1" applyNumberFormat="1">
      <alignment horizontal="center" vertical="center"/>
    </xf>
    <xf borderId="74" fillId="5" fontId="31" numFmtId="170" xfId="0" applyAlignment="1" applyBorder="1" applyFont="1" applyNumberFormat="1">
      <alignment horizontal="center" readingOrder="0" vertical="center"/>
    </xf>
    <xf borderId="75" fillId="16" fontId="18" numFmtId="0" xfId="0" applyAlignment="1" applyBorder="1" applyFont="1">
      <alignment horizontal="center" vertical="center"/>
    </xf>
    <xf borderId="1" fillId="3" fontId="17" numFmtId="0" xfId="0" applyAlignment="1" applyBorder="1" applyFont="1">
      <alignment horizontal="center" readingOrder="0" vertical="center"/>
    </xf>
    <xf borderId="75" fillId="17" fontId="18" numFmtId="0" xfId="0" applyAlignment="1" applyBorder="1" applyFont="1">
      <alignment horizontal="center" vertical="center"/>
    </xf>
    <xf borderId="40" fillId="0" fontId="3" numFmtId="0" xfId="0" applyBorder="1" applyFont="1"/>
    <xf borderId="63" fillId="18" fontId="18" numFmtId="0" xfId="0" applyAlignment="1" applyBorder="1" applyFont="1">
      <alignment horizontal="center" vertical="center"/>
    </xf>
    <xf borderId="17" fillId="7" fontId="31" numFmtId="174" xfId="0" applyAlignment="1" applyBorder="1" applyFont="1" applyNumberFormat="1">
      <alignment horizontal="center" readingOrder="0" vertical="center"/>
    </xf>
    <xf borderId="66" fillId="7" fontId="31" numFmtId="164" xfId="0" applyAlignment="1" applyBorder="1" applyFont="1" applyNumberFormat="1">
      <alignment horizontal="center" vertical="center"/>
    </xf>
    <xf borderId="48" fillId="7" fontId="31" numFmtId="170" xfId="0" applyAlignment="1" applyBorder="1" applyFont="1" applyNumberFormat="1">
      <alignment horizontal="center" readingOrder="0" vertical="center"/>
    </xf>
    <xf borderId="4" fillId="3" fontId="41" numFmtId="0" xfId="0" applyAlignment="1" applyBorder="1" applyFont="1">
      <alignment horizontal="center" vertical="center"/>
    </xf>
    <xf borderId="63" fillId="19" fontId="18" numFmtId="0" xfId="0" applyAlignment="1" applyBorder="1" applyFont="1">
      <alignment horizontal="center" vertical="center"/>
    </xf>
    <xf borderId="17" fillId="5" fontId="43" numFmtId="174" xfId="0" applyAlignment="1" applyBorder="1" applyFont="1" applyNumberFormat="1">
      <alignment horizontal="center" vertical="center"/>
    </xf>
    <xf borderId="66" fillId="5" fontId="43" numFmtId="164" xfId="0" applyAlignment="1" applyBorder="1" applyFont="1" applyNumberFormat="1">
      <alignment horizontal="center" vertical="center"/>
    </xf>
    <xf borderId="63" fillId="20" fontId="18" numFmtId="0" xfId="0" applyAlignment="1" applyBorder="1" applyFont="1">
      <alignment horizontal="center" vertical="center"/>
    </xf>
    <xf borderId="27" fillId="7" fontId="15" numFmtId="174" xfId="0" applyAlignment="1" applyBorder="1" applyFont="1" applyNumberFormat="1">
      <alignment horizontal="center" vertical="center"/>
    </xf>
    <xf borderId="29" fillId="7" fontId="43" numFmtId="174" xfId="0" applyAlignment="1" applyBorder="1" applyFont="1" applyNumberFormat="1">
      <alignment horizontal="center" vertical="center"/>
    </xf>
    <xf borderId="25" fillId="7" fontId="43" numFmtId="164" xfId="0" applyAlignment="1" applyBorder="1" applyFont="1" applyNumberFormat="1">
      <alignment horizontal="center" vertical="center"/>
    </xf>
    <xf borderId="18" fillId="7" fontId="43" numFmtId="170" xfId="0" applyAlignment="1" applyBorder="1" applyFont="1" applyNumberFormat="1">
      <alignment horizontal="center" vertical="center"/>
    </xf>
    <xf borderId="63" fillId="21" fontId="18" numFmtId="0" xfId="0" applyAlignment="1" applyBorder="1" applyFont="1">
      <alignment horizontal="center" vertical="center"/>
    </xf>
    <xf borderId="18" fillId="5" fontId="31" numFmtId="170" xfId="0" applyAlignment="1" applyBorder="1" applyFont="1" applyNumberFormat="1">
      <alignment horizontal="center" vertical="center"/>
    </xf>
    <xf borderId="27" fillId="5" fontId="15" numFmtId="174" xfId="0" applyAlignment="1" applyBorder="1" applyFont="1" applyNumberFormat="1">
      <alignment horizontal="center" vertical="center"/>
    </xf>
    <xf borderId="29" fillId="5" fontId="43" numFmtId="174" xfId="0" applyAlignment="1" applyBorder="1" applyFont="1" applyNumberFormat="1">
      <alignment horizontal="center" vertical="center"/>
    </xf>
    <xf borderId="25" fillId="5" fontId="43" numFmtId="164" xfId="0" applyAlignment="1" applyBorder="1" applyFont="1" applyNumberFormat="1">
      <alignment horizontal="center" vertical="center"/>
    </xf>
    <xf borderId="18" fillId="5" fontId="43" numFmtId="170" xfId="0" applyAlignment="1" applyBorder="1" applyFont="1" applyNumberFormat="1">
      <alignment horizontal="center" vertical="center"/>
    </xf>
    <xf borderId="63" fillId="22" fontId="18" numFmtId="0" xfId="0" applyAlignment="1" applyBorder="1" applyFont="1">
      <alignment horizontal="center" vertical="center"/>
    </xf>
    <xf borderId="63" fillId="23" fontId="18" numFmtId="0" xfId="0" applyAlignment="1" applyBorder="1" applyFont="1">
      <alignment horizontal="center" vertical="center"/>
    </xf>
    <xf borderId="10" fillId="5" fontId="15" numFmtId="174" xfId="0" applyAlignment="1" applyBorder="1" applyFont="1" applyNumberFormat="1">
      <alignment horizontal="center" vertical="center"/>
    </xf>
    <xf borderId="23" fillId="5" fontId="43" numFmtId="174" xfId="0" applyAlignment="1" applyBorder="1" applyFont="1" applyNumberFormat="1">
      <alignment horizontal="center" vertical="center"/>
    </xf>
    <xf borderId="24" fillId="5" fontId="43" numFmtId="164" xfId="0" applyAlignment="1" applyBorder="1" applyFont="1" applyNumberFormat="1">
      <alignment horizontal="center" vertical="center"/>
    </xf>
    <xf borderId="0" fillId="3" fontId="41" numFmtId="170" xfId="0" applyAlignment="1" applyFont="1" applyNumberFormat="1">
      <alignment horizontal="center" vertical="center"/>
    </xf>
    <xf borderId="63" fillId="24" fontId="18" numFmtId="0" xfId="0" applyAlignment="1" applyBorder="1" applyFont="1">
      <alignment horizontal="center" vertical="center"/>
    </xf>
    <xf borderId="40" fillId="3" fontId="42" numFmtId="0" xfId="0" applyAlignment="1" applyBorder="1" applyFont="1">
      <alignment horizontal="center" vertical="center"/>
    </xf>
    <xf borderId="27" fillId="5" fontId="18" numFmtId="0" xfId="0" applyAlignment="1" applyBorder="1" applyFont="1">
      <alignment horizontal="left" readingOrder="0" vertical="center"/>
    </xf>
    <xf borderId="63" fillId="25" fontId="18" numFmtId="0" xfId="0" applyAlignment="1" applyBorder="1" applyFont="1">
      <alignment horizontal="center" readingOrder="0" vertical="center"/>
    </xf>
    <xf borderId="63" fillId="26" fontId="18" numFmtId="0" xfId="0" applyAlignment="1" applyBorder="1" applyFont="1">
      <alignment horizontal="center" vertical="center"/>
    </xf>
    <xf borderId="76" fillId="3" fontId="4" numFmtId="0" xfId="0" applyBorder="1" applyFont="1"/>
    <xf borderId="10" fillId="5" fontId="18" numFmtId="0" xfId="0" applyAlignment="1" applyBorder="1" applyFont="1">
      <alignment horizontal="left" vertical="center"/>
    </xf>
    <xf borderId="68" fillId="27" fontId="18" numFmtId="0" xfId="0" applyAlignment="1" applyBorder="1" applyFill="1" applyFont="1">
      <alignment horizontal="center" vertical="center"/>
    </xf>
    <xf borderId="23" fillId="5" fontId="17" numFmtId="174" xfId="0" applyAlignment="1" applyBorder="1" applyFont="1" applyNumberFormat="1">
      <alignment horizontal="center" readingOrder="0" vertical="center"/>
    </xf>
    <xf borderId="31" fillId="5" fontId="31" numFmtId="164" xfId="0" applyAlignment="1" applyBorder="1" applyFont="1" applyNumberFormat="1">
      <alignment horizontal="center" vertical="center"/>
    </xf>
    <xf borderId="24" fillId="5" fontId="31" numFmtId="170" xfId="0" applyAlignment="1" applyBorder="1" applyFont="1" applyNumberFormat="1">
      <alignment horizontal="center" readingOrder="0" vertical="center"/>
    </xf>
    <xf borderId="0" fillId="2" fontId="42" numFmtId="0" xfId="0" applyAlignment="1" applyFont="1">
      <alignment horizontal="center" vertical="center"/>
    </xf>
    <xf borderId="0" fillId="2" fontId="41" numFmtId="0" xfId="0" applyAlignment="1" applyFont="1">
      <alignment shrinkToFit="0" vertical="center" wrapText="1"/>
    </xf>
    <xf borderId="1" fillId="3" fontId="41" numFmtId="0" xfId="0" applyAlignment="1" applyBorder="1" applyFont="1">
      <alignment shrinkToFit="0" vertical="center" wrapText="1"/>
    </xf>
    <xf borderId="2" fillId="3" fontId="41" numFmtId="0" xfId="0" applyAlignment="1" applyBorder="1" applyFont="1">
      <alignment shrinkToFit="0" vertical="center" wrapText="1"/>
    </xf>
    <xf borderId="3" fillId="3" fontId="41" numFmtId="0" xfId="0" applyAlignment="1" applyBorder="1" applyFont="1">
      <alignment shrinkToFit="0" vertical="center" wrapText="1"/>
    </xf>
    <xf borderId="4" fillId="3" fontId="41" numFmtId="0" xfId="0" applyAlignment="1" applyBorder="1" applyFont="1">
      <alignment shrinkToFit="0" vertical="center" wrapText="1"/>
    </xf>
    <xf borderId="6" fillId="4" fontId="9" numFmtId="0" xfId="0" applyAlignment="1" applyBorder="1" applyFont="1">
      <alignment horizontal="center" shrinkToFit="0" vertical="center" wrapText="1"/>
    </xf>
    <xf borderId="50" fillId="4" fontId="9" numFmtId="0" xfId="0" applyAlignment="1" applyBorder="1" applyFont="1">
      <alignment horizontal="center" shrinkToFit="0" vertical="center" wrapText="1"/>
    </xf>
    <xf borderId="54" fillId="4" fontId="9" numFmtId="0" xfId="0" applyAlignment="1" applyBorder="1" applyFont="1">
      <alignment horizontal="center" shrinkToFit="0" vertical="center" wrapText="1"/>
    </xf>
    <xf borderId="54" fillId="4" fontId="9" numFmtId="0" xfId="0" applyAlignment="1" applyBorder="1" applyFont="1">
      <alignment horizontal="center" readingOrder="0" shrinkToFit="0" vertical="center" wrapText="1"/>
    </xf>
    <xf borderId="5" fillId="3" fontId="41" numFmtId="0" xfId="0" applyAlignment="1" applyBorder="1" applyFont="1">
      <alignment shrinkToFit="0" vertical="center" wrapText="1"/>
    </xf>
    <xf borderId="27" fillId="5" fontId="44" numFmtId="0" xfId="0" applyAlignment="1" applyBorder="1" applyFont="1">
      <alignment horizontal="center" shrinkToFit="0" vertical="center" wrapText="1"/>
    </xf>
    <xf borderId="57" fillId="5" fontId="43" numFmtId="0" xfId="0" applyAlignment="1" applyBorder="1" applyFont="1">
      <alignment horizontal="center" readingOrder="0" shrinkToFit="0" vertical="center" wrapText="1"/>
    </xf>
    <xf borderId="63" fillId="5" fontId="44" numFmtId="0" xfId="0" applyAlignment="1" applyBorder="1" applyFont="1">
      <alignment horizontal="center" shrinkToFit="0" vertical="center" wrapText="1"/>
    </xf>
    <xf borderId="71" fillId="5" fontId="43" numFmtId="0" xfId="0" applyAlignment="1" applyBorder="1" applyFont="1">
      <alignment horizontal="center" readingOrder="0" shrinkToFit="0" vertical="center" wrapText="1"/>
    </xf>
    <xf borderId="27" fillId="7" fontId="44" numFmtId="0" xfId="0" applyAlignment="1" applyBorder="1" applyFont="1">
      <alignment horizontal="center" shrinkToFit="0" vertical="center" wrapText="1"/>
    </xf>
    <xf borderId="57" fillId="7" fontId="43" numFmtId="0" xfId="0" applyAlignment="1" applyBorder="1" applyFont="1">
      <alignment horizontal="center" readingOrder="0" shrinkToFit="0" vertical="center" wrapText="1"/>
    </xf>
    <xf borderId="63" fillId="7" fontId="43" numFmtId="0" xfId="0" applyAlignment="1" applyBorder="1" applyFont="1">
      <alignment horizontal="center" readingOrder="0" shrinkToFit="0" vertical="center" wrapText="0"/>
    </xf>
    <xf borderId="71" fillId="7" fontId="43" numFmtId="0" xfId="0" applyAlignment="1" applyBorder="1" applyFont="1">
      <alignment horizontal="center" readingOrder="0" shrinkToFit="0" vertical="center" wrapText="0"/>
    </xf>
    <xf borderId="63" fillId="5" fontId="43" numFmtId="0" xfId="0" applyAlignment="1" applyBorder="1" applyFont="1">
      <alignment horizontal="center" readingOrder="0" shrinkToFit="0" vertical="center" wrapText="0"/>
    </xf>
    <xf borderId="71" fillId="5" fontId="43" numFmtId="0" xfId="0" applyAlignment="1" applyBorder="1" applyFont="1">
      <alignment horizontal="center" readingOrder="0" shrinkToFit="0" vertical="center" wrapText="0"/>
    </xf>
    <xf borderId="63" fillId="7" fontId="43" numFmtId="0" xfId="0" applyAlignment="1" applyBorder="1" applyFont="1">
      <alignment horizontal="center" readingOrder="0" shrinkToFit="0" vertical="center" wrapText="1"/>
    </xf>
    <xf borderId="71" fillId="7" fontId="43" numFmtId="0" xfId="0" applyAlignment="1" applyBorder="1" applyFont="1">
      <alignment horizontal="center" readingOrder="0" shrinkToFit="0" vertical="center" wrapText="1"/>
    </xf>
    <xf borderId="63" fillId="5" fontId="43" numFmtId="0" xfId="0" applyAlignment="1" applyBorder="1" applyFont="1">
      <alignment horizontal="center" readingOrder="0" shrinkToFit="0" vertical="center" wrapText="1"/>
    </xf>
    <xf borderId="51" fillId="5" fontId="44" numFmtId="0" xfId="0" applyAlignment="1" applyBorder="1" applyFont="1">
      <alignment horizontal="center" shrinkToFit="0" vertical="center" wrapText="1"/>
    </xf>
    <xf borderId="77" fillId="5" fontId="43" numFmtId="0" xfId="0" applyAlignment="1" applyBorder="1" applyFont="1">
      <alignment horizontal="center" readingOrder="0" shrinkToFit="0" vertical="center" wrapText="1"/>
    </xf>
    <xf borderId="78" fillId="5" fontId="43" numFmtId="0" xfId="0" applyAlignment="1" applyBorder="1" applyFont="1">
      <alignment horizontal="center" readingOrder="0" shrinkToFit="0" vertical="center" wrapText="1"/>
    </xf>
    <xf borderId="79" fillId="5" fontId="43" numFmtId="0" xfId="0" applyAlignment="1" applyBorder="1" applyFont="1">
      <alignment horizontal="center" readingOrder="0" shrinkToFit="0" vertical="center" wrapText="1"/>
    </xf>
    <xf borderId="22" fillId="3" fontId="44" numFmtId="0" xfId="0" applyAlignment="1" applyBorder="1" applyFont="1">
      <alignment horizontal="center" shrinkToFit="0" vertical="center" wrapText="1"/>
    </xf>
    <xf borderId="13" fillId="5" fontId="44" numFmtId="0" xfId="0" applyAlignment="1" applyBorder="1" applyFont="1">
      <alignment horizontal="center" shrinkToFit="0" vertical="center" wrapText="1"/>
    </xf>
    <xf borderId="55" fillId="5" fontId="43" numFmtId="0" xfId="0" applyAlignment="1" applyBorder="1" applyFont="1">
      <alignment horizontal="center" readingOrder="0" shrinkToFit="0" vertical="center" wrapText="1"/>
    </xf>
    <xf borderId="69" fillId="5" fontId="43" numFmtId="0" xfId="0" applyAlignment="1" applyBorder="1" applyFont="1">
      <alignment horizontal="center" readingOrder="0" shrinkToFit="0" vertical="center" wrapText="1"/>
    </xf>
    <xf borderId="70" fillId="5" fontId="43" numFmtId="0" xfId="0" applyAlignment="1" applyBorder="1" applyFont="1">
      <alignment horizontal="center" readingOrder="0" shrinkToFit="0" vertical="center" wrapText="1"/>
    </xf>
    <xf borderId="51" fillId="7" fontId="44" numFmtId="0" xfId="0" applyAlignment="1" applyBorder="1" applyFont="1">
      <alignment horizontal="center" shrinkToFit="0" vertical="center" wrapText="1"/>
    </xf>
    <xf borderId="77" fillId="7" fontId="43" numFmtId="0" xfId="0" applyAlignment="1" applyBorder="1" applyFont="1">
      <alignment horizontal="center" readingOrder="0" shrinkToFit="0" vertical="center" wrapText="1"/>
    </xf>
    <xf borderId="78" fillId="7" fontId="43" numFmtId="0" xfId="0" applyAlignment="1" applyBorder="1" applyFont="1">
      <alignment horizontal="center" readingOrder="0" shrinkToFit="0" vertical="center" wrapText="1"/>
    </xf>
    <xf borderId="79" fillId="7" fontId="43" numFmtId="0" xfId="0" applyAlignment="1" applyBorder="1" applyFont="1">
      <alignment horizontal="center" readingOrder="0" shrinkToFit="0" vertical="center" wrapText="1"/>
    </xf>
    <xf borderId="80" fillId="7" fontId="44" numFmtId="0" xfId="0" applyAlignment="1" applyBorder="1" applyFont="1">
      <alignment horizontal="center" shrinkToFit="0" vertical="center" wrapText="1"/>
    </xf>
    <xf borderId="81" fillId="7" fontId="43" numFmtId="0" xfId="0" applyAlignment="1" applyBorder="1" applyFont="1">
      <alignment horizontal="center" readingOrder="0" shrinkToFit="0" vertical="center" wrapText="1"/>
    </xf>
    <xf borderId="4" fillId="5" fontId="44" numFmtId="0" xfId="0" applyAlignment="1" applyBorder="1" applyFont="1">
      <alignment horizontal="center" shrinkToFit="0" vertical="center" wrapText="1"/>
    </xf>
    <xf borderId="82" fillId="5" fontId="43" numFmtId="0" xfId="0" applyAlignment="1" applyBorder="1" applyFont="1">
      <alignment horizontal="center" readingOrder="0" shrinkToFit="0" vertical="center" wrapText="1"/>
    </xf>
    <xf borderId="83" fillId="5" fontId="43" numFmtId="0" xfId="0" applyAlignment="1" applyBorder="1" applyFont="1">
      <alignment horizontal="center" readingOrder="0" shrinkToFit="0" vertical="center" wrapText="1"/>
    </xf>
    <xf borderId="84" fillId="5" fontId="43" numFmtId="0" xfId="0" applyAlignment="1" applyBorder="1" applyFont="1">
      <alignment horizontal="center" readingOrder="0" shrinkToFit="0" vertical="center" wrapText="1"/>
    </xf>
    <xf borderId="13" fillId="0" fontId="3" numFmtId="0" xfId="0" applyBorder="1" applyFont="1"/>
    <xf borderId="55" fillId="0" fontId="3" numFmtId="0" xfId="0" applyBorder="1" applyFont="1"/>
    <xf borderId="69" fillId="0" fontId="3" numFmtId="0" xfId="0" applyBorder="1" applyFont="1"/>
    <xf borderId="70" fillId="0" fontId="3" numFmtId="0" xfId="0" applyBorder="1" applyFont="1"/>
    <xf borderId="77" fillId="7" fontId="45" numFmtId="0" xfId="0" applyAlignment="1" applyBorder="1" applyFont="1">
      <alignment horizontal="center" readingOrder="0" shrinkToFit="0" vertical="center" wrapText="1"/>
    </xf>
    <xf borderId="82" fillId="0" fontId="3" numFmtId="0" xfId="0" applyBorder="1" applyFont="1"/>
    <xf borderId="83" fillId="0" fontId="3" numFmtId="0" xfId="0" applyBorder="1" applyFont="1"/>
    <xf borderId="84" fillId="0" fontId="3" numFmtId="0" xfId="0" applyBorder="1" applyFont="1"/>
    <xf borderId="34" fillId="5" fontId="43" numFmtId="0" xfId="0" applyAlignment="1" applyBorder="1" applyFont="1">
      <alignment horizontal="center" readingOrder="0" shrinkToFit="0" vertical="center" wrapText="1"/>
    </xf>
    <xf borderId="34" fillId="7" fontId="43" numFmtId="0" xfId="0" applyAlignment="1" applyBorder="1" applyFont="1">
      <alignment horizontal="center" readingOrder="0" shrinkToFit="0" vertical="center" wrapText="1"/>
    </xf>
    <xf borderId="37" fillId="7" fontId="43" numFmtId="0" xfId="0" applyAlignment="1" applyBorder="1" applyFont="1">
      <alignment horizontal="center" readingOrder="0" shrinkToFit="0" vertical="center" wrapText="1"/>
    </xf>
    <xf borderId="80" fillId="5" fontId="43" numFmtId="0" xfId="0" applyAlignment="1" applyBorder="1" applyFont="1">
      <alignment horizontal="center" readingOrder="0" shrinkToFit="0" vertical="center" wrapText="1"/>
    </xf>
    <xf borderId="81" fillId="5" fontId="43" numFmtId="0" xfId="0" applyAlignment="1" applyBorder="1" applyFont="1">
      <alignment horizontal="center" readingOrder="0" shrinkToFit="0" vertical="center" wrapText="1"/>
    </xf>
    <xf borderId="27" fillId="5" fontId="44" numFmtId="0" xfId="0" applyAlignment="1" applyBorder="1" applyFont="1">
      <alignment horizontal="center" shrinkToFit="0" vertical="center" wrapText="0"/>
    </xf>
    <xf borderId="40" fillId="3" fontId="41" numFmtId="0" xfId="0" applyAlignment="1" applyBorder="1" applyFont="1">
      <alignment shrinkToFit="0" vertical="center" wrapText="1"/>
    </xf>
    <xf borderId="42" fillId="3" fontId="4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14C59"/>
      </a:dk1>
      <a:lt1>
        <a:srgbClr val="FFFFFF"/>
      </a:lt1>
      <a:dk2>
        <a:srgbClr val="314C59"/>
      </a:dk2>
      <a:lt2>
        <a:srgbClr val="FFFFFF"/>
      </a:lt2>
      <a:accent1>
        <a:srgbClr val="006391"/>
      </a:accent1>
      <a:accent2>
        <a:srgbClr val="E24A38"/>
      </a:accent2>
      <a:accent3>
        <a:srgbClr val="FEB929"/>
      </a:accent3>
      <a:accent4>
        <a:srgbClr val="28998B"/>
      </a:accent4>
      <a:accent5>
        <a:srgbClr val="C0DE00"/>
      </a:accent5>
      <a:accent6>
        <a:srgbClr val="F5959C"/>
      </a:accent6>
      <a:hlink>
        <a:srgbClr val="FFFF00"/>
      </a:hlink>
      <a:folHlink>
        <a:srgbClr val="FFFF0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teamcommunity.com/sharedfiles/filedetails/?id=2677947078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rming-simulator.com/newsArticle.php?lang=en&amp;country=us&amp;news_id=280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25"/>
    <col customWidth="1" min="3" max="4" width="6.38"/>
    <col customWidth="1" min="5" max="5" width="1.63"/>
    <col customWidth="1" min="6" max="6" width="3.25"/>
    <col customWidth="1" min="7" max="8" width="6.38"/>
    <col customWidth="1" min="9" max="9" width="3.25"/>
    <col customWidth="1" min="10" max="10" width="1.63"/>
    <col customWidth="1" min="11" max="12" width="6.38"/>
    <col customWidth="1" min="13" max="15" width="3.25"/>
    <col customWidth="1" min="16" max="16" width="12.63"/>
    <col customWidth="1" min="17" max="21" width="3.25"/>
    <col customWidth="1" min="22" max="23" width="6.38"/>
    <col customWidth="1" min="24" max="26" width="3.25"/>
    <col customWidth="1" min="27" max="27" width="25.13"/>
    <col customWidth="1" min="28" max="28" width="9.5"/>
    <col customWidth="1" min="29" max="32" width="3.25"/>
  </cols>
  <sheetData>
    <row r="1" ht="18.75" customHeight="1">
      <c r="A1" s="1"/>
    </row>
    <row r="2" ht="18.75" customHeight="1">
      <c r="A2" s="2"/>
      <c r="B2" s="3" t="str">
        <f>TranslationData!C5</f>
        <v>Crop Yield &amp; Sales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/>
      <c r="O2" s="7" t="str">
        <f>TranslationData!C24</f>
        <v>Costs and Profit</v>
      </c>
      <c r="P2" s="4"/>
      <c r="Q2" s="4"/>
      <c r="R2" s="4"/>
      <c r="S2" s="4"/>
      <c r="T2" s="4"/>
      <c r="U2" s="4"/>
      <c r="V2" s="4"/>
      <c r="W2" s="4"/>
      <c r="X2" s="5"/>
      <c r="Y2" s="8"/>
      <c r="Z2" s="9" t="str">
        <f>TranslationData!C45</f>
        <v>Suggested Work Order</v>
      </c>
      <c r="AA2" s="4"/>
      <c r="AB2" s="4"/>
      <c r="AC2" s="4"/>
      <c r="AD2" s="4"/>
      <c r="AE2" s="5"/>
      <c r="AF2" s="10"/>
    </row>
    <row r="3" ht="18.75" customHeight="1">
      <c r="B3" s="11"/>
      <c r="M3" s="12"/>
      <c r="O3" s="11"/>
      <c r="X3" s="12"/>
      <c r="Z3" s="11"/>
      <c r="AE3" s="12"/>
    </row>
    <row r="4" ht="18.75" customHeight="1">
      <c r="B4" s="11"/>
      <c r="M4" s="12"/>
      <c r="O4" s="11"/>
      <c r="X4" s="12"/>
      <c r="Z4" s="11"/>
      <c r="AE4" s="12"/>
    </row>
    <row r="5" ht="18.75" customHeight="1">
      <c r="B5" s="13"/>
      <c r="C5" s="14" t="str">
        <f>TranslationData!C6</f>
        <v>Map</v>
      </c>
      <c r="D5" s="15"/>
      <c r="E5" s="15"/>
      <c r="F5" s="14" t="str">
        <f>IF($C$6=TranslationData!C7,TranslationData!C9,TranslationData!C8)</f>
        <v>Field Size (Ha)</v>
      </c>
      <c r="G5" s="15"/>
      <c r="H5" s="15"/>
      <c r="I5" s="14" t="str">
        <f>TranslationData!C10</f>
        <v>Crop Type</v>
      </c>
      <c r="J5" s="15"/>
      <c r="K5" s="15"/>
      <c r="L5" s="16"/>
      <c r="M5" s="17"/>
      <c r="O5" s="13"/>
      <c r="P5" s="14" t="str">
        <f>TranslationData!C25</f>
        <v>Used</v>
      </c>
      <c r="Q5" s="15"/>
      <c r="R5" s="16"/>
      <c r="S5" s="18"/>
      <c r="T5" s="19" t="str">
        <f>TranslationData!C29</f>
        <v>Reused</v>
      </c>
      <c r="U5" s="15"/>
      <c r="V5" s="15"/>
      <c r="W5" s="16"/>
      <c r="X5" s="20"/>
      <c r="Z5" s="21"/>
      <c r="AA5" s="22" t="str">
        <f>TranslationData!C46</f>
        <v>&gt; Harvest</v>
      </c>
      <c r="AB5" s="23"/>
      <c r="AE5" s="24"/>
    </row>
    <row r="6" ht="18.75" customHeight="1">
      <c r="B6" s="11"/>
      <c r="C6" s="25" t="s">
        <v>0</v>
      </c>
      <c r="D6" s="26"/>
      <c r="E6" s="26"/>
      <c r="F6" s="27">
        <v>3.0</v>
      </c>
      <c r="G6" s="26"/>
      <c r="H6" s="26"/>
      <c r="I6" s="27" t="s">
        <v>1</v>
      </c>
      <c r="J6" s="26"/>
      <c r="K6" s="26"/>
      <c r="L6" s="28"/>
      <c r="M6" s="12"/>
      <c r="O6" s="11"/>
      <c r="P6" s="29" t="str">
        <f>TranslationData!C26</f>
        <v>Lime</v>
      </c>
      <c r="Q6" s="30" t="b">
        <v>0</v>
      </c>
      <c r="R6" s="31"/>
      <c r="S6" s="11"/>
      <c r="T6" s="32" t="str">
        <f>TranslationData!C30</f>
        <v>Potatoes</v>
      </c>
      <c r="U6" s="33"/>
      <c r="V6" s="34"/>
      <c r="W6" s="35" t="b">
        <v>0</v>
      </c>
      <c r="X6" s="12"/>
      <c r="Z6" s="11"/>
      <c r="AA6" s="36" t="str">
        <f>TranslationData!C47</f>
        <v>&gt; Mulching</v>
      </c>
      <c r="AB6" s="37">
        <v>0.025</v>
      </c>
      <c r="AC6" s="38" t="str">
        <f>TranslationData!C56</f>
        <v>Bonus</v>
      </c>
      <c r="AD6" s="16"/>
      <c r="AE6" s="12"/>
    </row>
    <row r="7" ht="18.75" customHeight="1">
      <c r="B7" s="11"/>
      <c r="C7" s="39">
        <f>IFS($C$6=FieldSizeList!B2,VLOOKUP($F$6,FieldSizeList!C6:D87,2),$C$6=FieldSizeList!G2,VLOOKUP($F$6,FieldSizeList!H6:I53,2),$C$6=FieldSizeList!L2,VLOOKUP($F$6,FieldSizeList!M6:N30,2),$C$6=TranslationData!C7,$F$6)</f>
        <v>3</v>
      </c>
      <c r="D7" s="23"/>
      <c r="E7" s="23"/>
      <c r="F7" s="23"/>
      <c r="G7" s="40"/>
      <c r="H7" s="23"/>
      <c r="I7" s="23"/>
      <c r="J7" s="23"/>
      <c r="K7" s="23"/>
      <c r="L7" s="23"/>
      <c r="M7" s="12"/>
      <c r="O7" s="11"/>
      <c r="P7" s="41" t="str">
        <f>TranslationData!C28</f>
        <v>Oilseed Radish</v>
      </c>
      <c r="Q7" s="30" t="b">
        <v>0</v>
      </c>
      <c r="R7" s="31"/>
      <c r="S7" s="11"/>
      <c r="T7" s="42" t="str">
        <f>TranslationData!C31</f>
        <v>Sugarcane</v>
      </c>
      <c r="U7" s="26"/>
      <c r="V7" s="43"/>
      <c r="W7" s="44" t="b">
        <v>0</v>
      </c>
      <c r="X7" s="12"/>
      <c r="Z7" s="11"/>
      <c r="AA7" s="45" t="str">
        <f>TranslationData!C48</f>
        <v>&gt; Plowing (if needed)</v>
      </c>
      <c r="AB7" s="46">
        <v>0.15</v>
      </c>
      <c r="AC7" s="47" t="str">
        <f>TranslationData!C56</f>
        <v>Bonus</v>
      </c>
      <c r="AD7" s="31"/>
      <c r="AE7" s="12"/>
    </row>
    <row r="8" ht="18.75" customHeight="1">
      <c r="B8" s="11"/>
      <c r="C8" s="14" t="str">
        <f>TranslationData!C11</f>
        <v>Field Work</v>
      </c>
      <c r="D8" s="15"/>
      <c r="E8" s="15"/>
      <c r="F8" s="15"/>
      <c r="G8" s="15"/>
      <c r="H8" s="15"/>
      <c r="I8" s="15"/>
      <c r="J8" s="15"/>
      <c r="K8" s="15"/>
      <c r="L8" s="16"/>
      <c r="M8" s="12"/>
      <c r="O8" s="11"/>
      <c r="P8" s="48" t="str">
        <f>TranslationData!C27</f>
        <v>Herbicide</v>
      </c>
      <c r="Q8" s="49" t="b">
        <v>0</v>
      </c>
      <c r="R8" s="28"/>
      <c r="S8" s="11"/>
      <c r="T8" s="50"/>
      <c r="X8" s="12"/>
      <c r="Z8" s="11"/>
      <c r="AA8" s="36" t="str">
        <f>TranslationData!C49</f>
        <v>&gt; Lime (if needed)</v>
      </c>
      <c r="AB8" s="51">
        <v>0.15</v>
      </c>
      <c r="AC8" s="52" t="str">
        <f>TranslationData!C56</f>
        <v>Bonus</v>
      </c>
      <c r="AD8" s="31"/>
      <c r="AE8" s="12"/>
    </row>
    <row r="9" ht="18.75" customHeight="1">
      <c r="B9" s="11"/>
      <c r="C9" s="53" t="str">
        <f>TranslationData!C12</f>
        <v>Mulched</v>
      </c>
      <c r="D9" s="54"/>
      <c r="E9" s="54"/>
      <c r="F9" s="55"/>
      <c r="G9" s="56" t="b">
        <v>1</v>
      </c>
      <c r="H9" s="57" t="str">
        <f>TranslationData!C15</f>
        <v>Fertilized</v>
      </c>
      <c r="I9" s="54"/>
      <c r="J9" s="54"/>
      <c r="K9" s="55"/>
      <c r="L9" s="58">
        <v>2.0</v>
      </c>
      <c r="M9" s="12"/>
      <c r="O9" s="11"/>
      <c r="P9" s="59"/>
      <c r="X9" s="12"/>
      <c r="Z9" s="11"/>
      <c r="AA9" s="60" t="str">
        <f>TranslationData!C50</f>
        <v>&gt; Fertilizing</v>
      </c>
      <c r="AB9" s="61">
        <v>0.225</v>
      </c>
      <c r="AC9" s="62" t="str">
        <f>TranslationData!C56</f>
        <v>Bonus</v>
      </c>
      <c r="AD9" s="28"/>
      <c r="AE9" s="12"/>
    </row>
    <row r="10" ht="18.75" customHeight="1">
      <c r="B10" s="11"/>
      <c r="C10" s="63" t="str">
        <f>TranslationData!C13</f>
        <v>Plowed</v>
      </c>
      <c r="D10" s="54"/>
      <c r="E10" s="54"/>
      <c r="F10" s="55"/>
      <c r="G10" s="56" t="b">
        <v>1</v>
      </c>
      <c r="H10" s="64" t="str">
        <f>TranslationData!C16</f>
        <v>Rolled</v>
      </c>
      <c r="I10" s="54"/>
      <c r="J10" s="54"/>
      <c r="K10" s="55"/>
      <c r="L10" s="35" t="b">
        <v>1</v>
      </c>
      <c r="M10" s="12"/>
      <c r="O10" s="11"/>
      <c r="P10" s="14" t="str">
        <f>TranslationData!C32</f>
        <v>Type</v>
      </c>
      <c r="Q10" s="65"/>
      <c r="R10" s="66" t="str">
        <f>TranslationData!C33</f>
        <v>Usage</v>
      </c>
      <c r="S10" s="15"/>
      <c r="T10" s="15"/>
      <c r="U10" s="15"/>
      <c r="V10" s="67" t="str">
        <f>TranslationData!C34</f>
        <v>Costs</v>
      </c>
      <c r="W10" s="16"/>
      <c r="X10" s="12"/>
      <c r="Z10" s="11"/>
      <c r="AA10" s="68" t="str">
        <f>TranslationData!C51</f>
        <v>&gt; Cultivating (if not plowed)</v>
      </c>
      <c r="AB10" s="23"/>
      <c r="AE10" s="12"/>
    </row>
    <row r="11" ht="18.75" customHeight="1">
      <c r="B11" s="11"/>
      <c r="C11" s="69" t="str">
        <f>TranslationData!C14</f>
        <v>Limed</v>
      </c>
      <c r="D11" s="26"/>
      <c r="E11" s="26"/>
      <c r="F11" s="43"/>
      <c r="G11" s="70" t="b">
        <v>1</v>
      </c>
      <c r="H11" s="71" t="str">
        <f>TranslationData!C17</f>
        <v>Weeded</v>
      </c>
      <c r="I11" s="26"/>
      <c r="J11" s="26"/>
      <c r="K11" s="43"/>
      <c r="L11" s="44" t="b">
        <v>1</v>
      </c>
      <c r="M11" s="12"/>
      <c r="O11" s="11"/>
      <c r="P11" s="29" t="str">
        <f>TranslationData!C35</f>
        <v>Seeds</v>
      </c>
      <c r="Q11" s="72"/>
      <c r="R11" s="73">
        <f>IF(OR(Q7=False,L9=0),VLOOKUP($I$6,SeednSprayData!C6:F21,4,"")*C7,(VLOOKUP($I$6,SeednSprayData!C6:F21,4,"")+SeednSprayData!F22)*$C$7)</f>
        <v>600</v>
      </c>
      <c r="S11" s="54"/>
      <c r="T11" s="54"/>
      <c r="U11" s="54"/>
      <c r="V11" s="74">
        <f>R11*VLOOKUP($I$6,SeednSprayData!C6:G21,5,"")</f>
        <v>480</v>
      </c>
      <c r="W11" s="31"/>
      <c r="X11" s="12"/>
      <c r="Z11" s="11"/>
      <c r="AA11" s="75" t="str">
        <f>TranslationData!C52</f>
        <v>&gt; Seeding</v>
      </c>
      <c r="AE11" s="12"/>
    </row>
    <row r="12" ht="18.75" customHeight="1">
      <c r="B12" s="11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12"/>
      <c r="O12" s="11"/>
      <c r="P12" s="63" t="str">
        <f>TranslationData!C36</f>
        <v>Lime</v>
      </c>
      <c r="Q12" s="77"/>
      <c r="R12" s="78">
        <f>IF(AND($G$11=TRUE,$Q$6=TRUE),SeednSprayData!$N$6*$C$7,0)</f>
        <v>0</v>
      </c>
      <c r="S12" s="54"/>
      <c r="T12" s="54"/>
      <c r="U12" s="54"/>
      <c r="V12" s="79">
        <f>R12*SeednSprayData!O6</f>
        <v>0</v>
      </c>
      <c r="W12" s="31"/>
      <c r="X12" s="12"/>
      <c r="Z12" s="11"/>
      <c r="AA12" s="36" t="str">
        <f>TranslationData!C50</f>
        <v>&gt; Fertilizing</v>
      </c>
      <c r="AB12" s="37">
        <v>0.225</v>
      </c>
      <c r="AC12" s="38" t="str">
        <f>TranslationData!C56</f>
        <v>Bonus</v>
      </c>
      <c r="AD12" s="16"/>
      <c r="AE12" s="12"/>
    </row>
    <row r="13" ht="18.75" customHeight="1">
      <c r="B13" s="11"/>
      <c r="C13" s="80" t="str">
        <f>TranslationData!C18</f>
        <v>Difficulty</v>
      </c>
      <c r="D13" s="4"/>
      <c r="E13" s="5"/>
      <c r="F13" s="59"/>
      <c r="G13" s="59"/>
      <c r="H13" s="59"/>
      <c r="I13" s="59"/>
      <c r="J13" s="59"/>
      <c r="K13" s="14" t="str">
        <f>TranslationData!C19</f>
        <v>Total Yield</v>
      </c>
      <c r="L13" s="16"/>
      <c r="M13" s="12"/>
      <c r="O13" s="11"/>
      <c r="P13" s="81" t="s">
        <v>2</v>
      </c>
      <c r="Q13" s="77"/>
      <c r="R13" s="73">
        <f>IF(L9=0,0,Calc!$G$6*$C$7)</f>
        <v>1200</v>
      </c>
      <c r="S13" s="54"/>
      <c r="T13" s="54"/>
      <c r="U13" s="54"/>
      <c r="V13" s="74">
        <f>R13*VLOOKUP(P13,SeednSprayData!K14:O18,5,"")</f>
        <v>2184</v>
      </c>
      <c r="W13" s="31"/>
      <c r="X13" s="12"/>
      <c r="Z13" s="11"/>
      <c r="AA13" s="45" t="str">
        <f>TranslationData!C53</f>
        <v>&gt; Rolling</v>
      </c>
      <c r="AB13" s="46">
        <v>0.025</v>
      </c>
      <c r="AC13" s="47" t="str">
        <f>TranslationData!C56</f>
        <v>Bonus</v>
      </c>
      <c r="AD13" s="31"/>
      <c r="AE13" s="12"/>
    </row>
    <row r="14" ht="18.75" customHeight="1">
      <c r="B14" s="11"/>
      <c r="C14" s="82" t="s">
        <v>3</v>
      </c>
      <c r="D14" s="26"/>
      <c r="E14" s="28"/>
      <c r="F14" s="59"/>
      <c r="G14" s="59"/>
      <c r="H14" s="59"/>
      <c r="I14" s="59"/>
      <c r="J14" s="59"/>
      <c r="K14" s="83">
        <f>VLOOKUP($I$6,YieldData!C4:M19,11,"")*$C$7</f>
        <v>34800</v>
      </c>
      <c r="L14" s="28"/>
      <c r="M14" s="12"/>
      <c r="O14" s="11"/>
      <c r="P14" s="84" t="str">
        <f>TranslationData!C27</f>
        <v>Herbicide</v>
      </c>
      <c r="Q14" s="85"/>
      <c r="R14" s="86">
        <f>IF(AND($L$11=TRUE,$Q$8=TRUE),SeednSprayData!$N$7*$C$7,0)</f>
        <v>0</v>
      </c>
      <c r="S14" s="26"/>
      <c r="T14" s="26"/>
      <c r="U14" s="26"/>
      <c r="V14" s="87">
        <f>R14*SeednSprayData!O7</f>
        <v>0</v>
      </c>
      <c r="W14" s="28"/>
      <c r="X14" s="12"/>
      <c r="Z14" s="11"/>
      <c r="AA14" s="36" t="str">
        <f>TranslationData!C54</f>
        <v>&gt; Weeding (if needed)</v>
      </c>
      <c r="AB14" s="88">
        <v>0.2</v>
      </c>
      <c r="AC14" s="89" t="str">
        <f>TranslationData!C56</f>
        <v>Bonus</v>
      </c>
      <c r="AD14" s="28"/>
      <c r="AE14" s="12"/>
    </row>
    <row r="15" ht="18.75" customHeight="1">
      <c r="B15" s="11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12"/>
      <c r="O15" s="11"/>
      <c r="P15" s="50"/>
      <c r="X15" s="12"/>
      <c r="Z15" s="11"/>
      <c r="AA15" s="90" t="str">
        <f>TranslationData!C46</f>
        <v>&gt; Harvest</v>
      </c>
      <c r="AB15" s="23"/>
      <c r="AE15" s="12"/>
    </row>
    <row r="16" ht="18.75" customHeight="1">
      <c r="B16" s="11"/>
      <c r="C16" s="14" t="str">
        <f>TranslationData!C20</f>
        <v>Sell Price</v>
      </c>
      <c r="D16" s="15"/>
      <c r="E16" s="16"/>
      <c r="F16" s="14" t="str">
        <f>TranslationData!C21</f>
        <v>Price per 1000 L</v>
      </c>
      <c r="G16" s="15"/>
      <c r="H16" s="15"/>
      <c r="I16" s="15"/>
      <c r="J16" s="16"/>
      <c r="K16" s="14" t="str">
        <f>TranslationData!C22</f>
        <v>Total Sales</v>
      </c>
      <c r="L16" s="16"/>
      <c r="M16" s="12"/>
      <c r="O16" s="11"/>
      <c r="P16" s="14" t="str">
        <f>TranslationData!C42</f>
        <v>Total Costs</v>
      </c>
      <c r="Q16" s="15"/>
      <c r="R16" s="16"/>
      <c r="S16" s="50"/>
      <c r="T16" s="14" t="str">
        <f>TranslationData!C43</f>
        <v>Total Profit</v>
      </c>
      <c r="U16" s="15"/>
      <c r="V16" s="15"/>
      <c r="W16" s="16"/>
      <c r="X16" s="12"/>
      <c r="Z16" s="11"/>
      <c r="AA16" s="91"/>
      <c r="AE16" s="12"/>
    </row>
    <row r="17" ht="18.75" customHeight="1">
      <c r="B17" s="11"/>
      <c r="C17" s="92">
        <v>1.5</v>
      </c>
      <c r="D17" s="26"/>
      <c r="E17" s="28"/>
      <c r="F17" s="93">
        <f>VLOOKUP($C$14,Calc!$C$12:$G$14,MATCH($C$17,Calc!$C$11:$G$11,0),0)*1000</f>
        <v>1628.1</v>
      </c>
      <c r="G17" s="26"/>
      <c r="H17" s="26"/>
      <c r="I17" s="26"/>
      <c r="J17" s="28"/>
      <c r="K17" s="93">
        <f>K14*VLOOKUP($C$14,Calc!$C$12:$G$14,MATCH($C$17,Calc!$C$11:$G$11,0),0)</f>
        <v>56657.88</v>
      </c>
      <c r="L17" s="28"/>
      <c r="M17" s="12"/>
      <c r="O17" s="11"/>
      <c r="P17" s="94">
        <f>SUM(V11:V14)</f>
        <v>2664</v>
      </c>
      <c r="Q17" s="95"/>
      <c r="R17" s="96"/>
      <c r="T17" s="97">
        <f>K17-P17</f>
        <v>53993.88</v>
      </c>
      <c r="U17" s="95"/>
      <c r="V17" s="95"/>
      <c r="W17" s="96"/>
      <c r="X17" s="12"/>
      <c r="Z17" s="11"/>
      <c r="AA17" s="98" t="str">
        <f>TranslationData!C55</f>
        <v>- Maximum of</v>
      </c>
      <c r="AB17" s="99">
        <v>2.0</v>
      </c>
      <c r="AC17" s="100" t="str">
        <f>TranslationData!C56</f>
        <v>Bonus</v>
      </c>
      <c r="AD17" s="101"/>
      <c r="AE17" s="12"/>
    </row>
    <row r="18" ht="18.75" customHeight="1">
      <c r="B18" s="102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  <c r="O18" s="102"/>
      <c r="P18" s="95"/>
      <c r="Q18" s="95"/>
      <c r="R18" s="95"/>
      <c r="S18" s="95"/>
      <c r="T18" s="95"/>
      <c r="U18" s="95"/>
      <c r="V18" s="95"/>
      <c r="W18" s="95"/>
      <c r="X18" s="96"/>
      <c r="Z18" s="102"/>
      <c r="AA18" s="95"/>
      <c r="AB18" s="95"/>
      <c r="AC18" s="95"/>
      <c r="AD18" s="95"/>
      <c r="AE18" s="96"/>
    </row>
    <row r="19" ht="18.75" customHeight="1">
      <c r="A19" s="103"/>
      <c r="B19" s="104" t="s">
        <v>4</v>
      </c>
      <c r="C19" s="105" t="str">
        <f>TranslationData!C58</f>
        <v>&lt; back to the Steam Guide</v>
      </c>
      <c r="H19" s="106" t="str">
        <f>TranslationData!C60</f>
        <v>All informations are taken from the game files and the official Farming Simulator Academy</v>
      </c>
      <c r="AB19" s="107" t="str">
        <f>TranslationData!C4</f>
        <v>Language</v>
      </c>
      <c r="AC19" s="108" t="s">
        <v>5</v>
      </c>
      <c r="AF19" s="106"/>
    </row>
  </sheetData>
  <mergeCells count="86">
    <mergeCell ref="I6:L6"/>
    <mergeCell ref="Q6:R6"/>
    <mergeCell ref="AB5:AD5"/>
    <mergeCell ref="AC6:AD6"/>
    <mergeCell ref="T6:V6"/>
    <mergeCell ref="T7:V7"/>
    <mergeCell ref="Q7:R7"/>
    <mergeCell ref="C8:L8"/>
    <mergeCell ref="Q8:R8"/>
    <mergeCell ref="AC7:AD7"/>
    <mergeCell ref="AC8:AD8"/>
    <mergeCell ref="C9:F9"/>
    <mergeCell ref="H9:K9"/>
    <mergeCell ref="P9:W9"/>
    <mergeCell ref="AC9:AD9"/>
    <mergeCell ref="H10:K10"/>
    <mergeCell ref="H11:K11"/>
    <mergeCell ref="C6:E6"/>
    <mergeCell ref="F6:H6"/>
    <mergeCell ref="C10:F10"/>
    <mergeCell ref="P10:Q10"/>
    <mergeCell ref="R10:U10"/>
    <mergeCell ref="V10:W10"/>
    <mergeCell ref="C11:F11"/>
    <mergeCell ref="A2:A18"/>
    <mergeCell ref="B5:B17"/>
    <mergeCell ref="C17:E17"/>
    <mergeCell ref="C5:E5"/>
    <mergeCell ref="F5:H5"/>
    <mergeCell ref="N2:N18"/>
    <mergeCell ref="M5:M17"/>
    <mergeCell ref="K16:L16"/>
    <mergeCell ref="K17:L17"/>
    <mergeCell ref="I5:L5"/>
    <mergeCell ref="P5:R5"/>
    <mergeCell ref="Y2:Y18"/>
    <mergeCell ref="Z5:Z17"/>
    <mergeCell ref="AF2:AF18"/>
    <mergeCell ref="AE5:AE17"/>
    <mergeCell ref="AB10:AD11"/>
    <mergeCell ref="AA16:AD16"/>
    <mergeCell ref="AC17:AD17"/>
    <mergeCell ref="F17:J17"/>
    <mergeCell ref="B18:M18"/>
    <mergeCell ref="O18:X18"/>
    <mergeCell ref="Z18:AE18"/>
    <mergeCell ref="C19:G19"/>
    <mergeCell ref="H19:AA19"/>
    <mergeCell ref="AC19:AE19"/>
    <mergeCell ref="P11:Q11"/>
    <mergeCell ref="R11:U11"/>
    <mergeCell ref="P16:R16"/>
    <mergeCell ref="S16:S17"/>
    <mergeCell ref="T16:W16"/>
    <mergeCell ref="P17:R17"/>
    <mergeCell ref="T17:W17"/>
    <mergeCell ref="AC12:AD12"/>
    <mergeCell ref="C13:E13"/>
    <mergeCell ref="K13:L13"/>
    <mergeCell ref="P13:Q13"/>
    <mergeCell ref="R13:U13"/>
    <mergeCell ref="V13:W13"/>
    <mergeCell ref="AC13:AD13"/>
    <mergeCell ref="A1:AF1"/>
    <mergeCell ref="B2:M4"/>
    <mergeCell ref="Z2:AE4"/>
    <mergeCell ref="O5:O17"/>
    <mergeCell ref="S5:S8"/>
    <mergeCell ref="X5:X17"/>
    <mergeCell ref="T8:W8"/>
    <mergeCell ref="O2:X4"/>
    <mergeCell ref="T5:W5"/>
    <mergeCell ref="V11:W11"/>
    <mergeCell ref="P12:Q12"/>
    <mergeCell ref="R12:U12"/>
    <mergeCell ref="V12:W12"/>
    <mergeCell ref="C14:E14"/>
    <mergeCell ref="K14:L14"/>
    <mergeCell ref="P14:Q14"/>
    <mergeCell ref="R14:U14"/>
    <mergeCell ref="V14:W14"/>
    <mergeCell ref="AC14:AD14"/>
    <mergeCell ref="P15:W15"/>
    <mergeCell ref="AB15:AD15"/>
    <mergeCell ref="C16:E16"/>
    <mergeCell ref="F16:J16"/>
  </mergeCells>
  <dataValidations>
    <dataValidation type="list" allowBlank="1" showErrorMessage="1" sqref="L9">
      <formula1>Calc!$C$4:$C$6</formula1>
    </dataValidation>
    <dataValidation type="list" allowBlank="1" sqref="C14">
      <formula1>PriceData!$C$3:$M$3</formula1>
    </dataValidation>
    <dataValidation type="list" allowBlank="1" showErrorMessage="1" sqref="I6">
      <formula1>YieldData!$C$4:$C$19</formula1>
    </dataValidation>
    <dataValidation type="list" allowBlank="1" showErrorMessage="1" sqref="P13">
      <formula1>SeednSprayData!$K$14:$K$18</formula1>
    </dataValidation>
    <dataValidation type="list" allowBlank="1" showErrorMessage="1" sqref="C17">
      <formula1>Calc!$D$11:$G$11</formula1>
    </dataValidation>
    <dataValidation type="list" allowBlank="1" showErrorMessage="1" sqref="C6">
      <formula1>FieldSizeList!$B$2:$P$4</formula1>
    </dataValidation>
    <dataValidation type="list" allowBlank="1" showErrorMessage="1" sqref="AC19">
      <formula1>TranslationData!$D$3:$F$3</formula1>
    </dataValidation>
  </dataValidations>
  <hyperlinks>
    <hyperlink r:id="rId1" ref="B19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3" max="4" width="14.13"/>
    <col customWidth="1" min="5" max="7" width="3.25"/>
    <col customWidth="1" min="8" max="9" width="14.13"/>
    <col customWidth="1" min="10" max="12" width="3.25"/>
    <col customWidth="1" min="13" max="14" width="14.13"/>
    <col customWidth="1" min="15" max="16" width="3.25"/>
  </cols>
  <sheetData>
    <row r="1" ht="18.7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ht="18.75" customHeight="1">
      <c r="A2" s="109"/>
      <c r="B2" s="110" t="s">
        <v>6</v>
      </c>
      <c r="C2" s="4"/>
      <c r="D2" s="4"/>
      <c r="E2" s="5"/>
      <c r="F2" s="109"/>
      <c r="G2" s="111" t="s">
        <v>7</v>
      </c>
      <c r="H2" s="4"/>
      <c r="I2" s="4"/>
      <c r="J2" s="5"/>
      <c r="K2" s="109"/>
      <c r="L2" s="111" t="s">
        <v>8</v>
      </c>
      <c r="M2" s="4"/>
      <c r="N2" s="4"/>
      <c r="O2" s="5"/>
      <c r="P2" s="109"/>
    </row>
    <row r="3" ht="18.75" customHeight="1">
      <c r="A3" s="109"/>
      <c r="B3" s="11"/>
      <c r="E3" s="12"/>
      <c r="F3" s="109"/>
      <c r="G3" s="11"/>
      <c r="J3" s="12"/>
      <c r="K3" s="109"/>
      <c r="L3" s="11"/>
      <c r="O3" s="12"/>
      <c r="P3" s="109"/>
    </row>
    <row r="4" ht="18.75" customHeight="1">
      <c r="A4" s="109"/>
      <c r="B4" s="11"/>
      <c r="E4" s="12"/>
      <c r="F4" s="109"/>
      <c r="G4" s="11"/>
      <c r="J4" s="12"/>
      <c r="K4" s="109"/>
      <c r="L4" s="11"/>
      <c r="O4" s="12"/>
      <c r="P4" s="112" t="str">
        <f>TranslationData!C7</f>
        <v>Custom</v>
      </c>
    </row>
    <row r="5" ht="18.75" customHeight="1">
      <c r="A5" s="109"/>
      <c r="B5" s="113"/>
      <c r="C5" s="114" t="str">
        <f>TranslationData!C8</f>
        <v>Field Number</v>
      </c>
      <c r="D5" s="114" t="str">
        <f>TranslationData!C9</f>
        <v>Field Size (Ha)</v>
      </c>
      <c r="E5" s="115"/>
      <c r="F5" s="109"/>
      <c r="G5" s="113"/>
      <c r="H5" s="114" t="str">
        <f>TranslationData!C8</f>
        <v>Field Number</v>
      </c>
      <c r="I5" s="114" t="str">
        <f>TranslationData!C9</f>
        <v>Field Size (Ha)</v>
      </c>
      <c r="J5" s="115"/>
      <c r="K5" s="109"/>
      <c r="L5" s="113"/>
      <c r="M5" s="116" t="str">
        <f>TranslationData!C8</f>
        <v>Field Number</v>
      </c>
      <c r="N5" s="116" t="str">
        <f>TranslationData!C9</f>
        <v>Field Size (Ha)</v>
      </c>
      <c r="O5" s="115"/>
      <c r="P5" s="109"/>
    </row>
    <row r="6" ht="18.75" customHeight="1">
      <c r="A6" s="109"/>
      <c r="B6" s="113"/>
      <c r="C6" s="117">
        <v>1.0</v>
      </c>
      <c r="D6" s="118">
        <v>0.527</v>
      </c>
      <c r="E6" s="115"/>
      <c r="F6" s="109"/>
      <c r="G6" s="113"/>
      <c r="H6" s="117">
        <v>1.0</v>
      </c>
      <c r="I6" s="118">
        <v>0.784</v>
      </c>
      <c r="J6" s="115"/>
      <c r="K6" s="109"/>
      <c r="L6" s="113"/>
      <c r="M6" s="117">
        <v>1.0</v>
      </c>
      <c r="N6" s="118">
        <v>1.736</v>
      </c>
      <c r="O6" s="115"/>
      <c r="P6" s="109"/>
    </row>
    <row r="7" ht="18.75" customHeight="1">
      <c r="A7" s="109"/>
      <c r="B7" s="113"/>
      <c r="C7" s="119">
        <v>2.0</v>
      </c>
      <c r="D7" s="120">
        <v>0.352</v>
      </c>
      <c r="E7" s="115"/>
      <c r="F7" s="109"/>
      <c r="G7" s="113"/>
      <c r="H7" s="119">
        <v>2.0</v>
      </c>
      <c r="I7" s="120">
        <v>0.867</v>
      </c>
      <c r="J7" s="115"/>
      <c r="K7" s="109"/>
      <c r="L7" s="113"/>
      <c r="M7" s="119">
        <v>2.0</v>
      </c>
      <c r="N7" s="120">
        <v>2.43</v>
      </c>
      <c r="O7" s="115"/>
      <c r="P7" s="109"/>
    </row>
    <row r="8" ht="18.75" customHeight="1">
      <c r="A8" s="109"/>
      <c r="B8" s="113"/>
      <c r="C8" s="121">
        <v>3.0</v>
      </c>
      <c r="D8" s="122">
        <v>0.293</v>
      </c>
      <c r="E8" s="115"/>
      <c r="F8" s="109"/>
      <c r="G8" s="113"/>
      <c r="H8" s="121">
        <v>3.0</v>
      </c>
      <c r="I8" s="122">
        <v>1.518</v>
      </c>
      <c r="J8" s="115"/>
      <c r="K8" s="109"/>
      <c r="L8" s="113"/>
      <c r="M8" s="121">
        <v>3.0</v>
      </c>
      <c r="N8" s="122">
        <v>3.824</v>
      </c>
      <c r="O8" s="115"/>
      <c r="P8" s="109"/>
    </row>
    <row r="9" ht="18.75" customHeight="1">
      <c r="A9" s="109"/>
      <c r="B9" s="113"/>
      <c r="C9" s="119">
        <v>4.0</v>
      </c>
      <c r="D9" s="120">
        <v>0.281</v>
      </c>
      <c r="E9" s="115"/>
      <c r="F9" s="109"/>
      <c r="G9" s="113"/>
      <c r="H9" s="119">
        <v>4.0</v>
      </c>
      <c r="I9" s="120">
        <v>4.03</v>
      </c>
      <c r="J9" s="115"/>
      <c r="K9" s="109"/>
      <c r="L9" s="113"/>
      <c r="M9" s="119">
        <v>4.0</v>
      </c>
      <c r="N9" s="120">
        <v>2.418</v>
      </c>
      <c r="O9" s="115"/>
      <c r="P9" s="109"/>
    </row>
    <row r="10" ht="18.75" customHeight="1">
      <c r="A10" s="109"/>
      <c r="B10" s="113"/>
      <c r="C10" s="121">
        <v>5.0</v>
      </c>
      <c r="D10" s="122">
        <v>0.285</v>
      </c>
      <c r="E10" s="115"/>
      <c r="F10" s="109"/>
      <c r="G10" s="113"/>
      <c r="H10" s="121">
        <v>5.0</v>
      </c>
      <c r="I10" s="122">
        <v>6.906</v>
      </c>
      <c r="J10" s="115"/>
      <c r="K10" s="109"/>
      <c r="L10" s="113"/>
      <c r="M10" s="121">
        <v>5.0</v>
      </c>
      <c r="N10" s="122">
        <v>2.17</v>
      </c>
      <c r="O10" s="115"/>
      <c r="P10" s="109"/>
    </row>
    <row r="11" ht="18.75" customHeight="1">
      <c r="A11" s="109"/>
      <c r="B11" s="113"/>
      <c r="C11" s="119">
        <v>6.0</v>
      </c>
      <c r="D11" s="120">
        <v>0.482</v>
      </c>
      <c r="E11" s="115"/>
      <c r="F11" s="109"/>
      <c r="G11" s="113"/>
      <c r="H11" s="119">
        <v>6.0</v>
      </c>
      <c r="I11" s="120">
        <v>3.744</v>
      </c>
      <c r="J11" s="115"/>
      <c r="K11" s="109"/>
      <c r="L11" s="113"/>
      <c r="M11" s="119">
        <v>6.0</v>
      </c>
      <c r="N11" s="120">
        <v>1.078</v>
      </c>
      <c r="O11" s="115"/>
      <c r="P11" s="109"/>
    </row>
    <row r="12" ht="18.75" customHeight="1">
      <c r="A12" s="109"/>
      <c r="B12" s="113"/>
      <c r="C12" s="121">
        <v>7.0</v>
      </c>
      <c r="D12" s="122">
        <v>0.909</v>
      </c>
      <c r="E12" s="115"/>
      <c r="F12" s="109"/>
      <c r="G12" s="113"/>
      <c r="H12" s="121">
        <v>7.0</v>
      </c>
      <c r="I12" s="122">
        <v>0.403</v>
      </c>
      <c r="J12" s="115"/>
      <c r="K12" s="109"/>
      <c r="L12" s="113"/>
      <c r="M12" s="121">
        <v>7.0</v>
      </c>
      <c r="N12" s="122">
        <v>1.576</v>
      </c>
      <c r="O12" s="115"/>
      <c r="P12" s="109"/>
    </row>
    <row r="13" ht="18.75" customHeight="1">
      <c r="A13" s="109"/>
      <c r="B13" s="113"/>
      <c r="C13" s="119">
        <v>8.0</v>
      </c>
      <c r="D13" s="120">
        <v>1.821</v>
      </c>
      <c r="E13" s="115"/>
      <c r="F13" s="109"/>
      <c r="G13" s="113"/>
      <c r="H13" s="119">
        <v>8.0</v>
      </c>
      <c r="I13" s="120">
        <v>0.704</v>
      </c>
      <c r="J13" s="115"/>
      <c r="K13" s="109"/>
      <c r="L13" s="113"/>
      <c r="M13" s="119">
        <v>8.0</v>
      </c>
      <c r="N13" s="120">
        <v>2.002</v>
      </c>
      <c r="O13" s="115"/>
      <c r="P13" s="109"/>
    </row>
    <row r="14" ht="18.75" customHeight="1">
      <c r="A14" s="109"/>
      <c r="B14" s="113"/>
      <c r="C14" s="121">
        <v>9.0</v>
      </c>
      <c r="D14" s="122">
        <v>1.848</v>
      </c>
      <c r="E14" s="115"/>
      <c r="F14" s="109"/>
      <c r="G14" s="113"/>
      <c r="H14" s="121">
        <v>9.0</v>
      </c>
      <c r="I14" s="122">
        <v>3.973</v>
      </c>
      <c r="J14" s="115"/>
      <c r="K14" s="109"/>
      <c r="L14" s="113"/>
      <c r="M14" s="121">
        <v>9.0</v>
      </c>
      <c r="N14" s="122">
        <v>2.733</v>
      </c>
      <c r="O14" s="115"/>
      <c r="P14" s="109"/>
    </row>
    <row r="15" ht="18.75" customHeight="1">
      <c r="A15" s="109"/>
      <c r="B15" s="113"/>
      <c r="C15" s="119">
        <v>10.0</v>
      </c>
      <c r="D15" s="120">
        <v>5.66</v>
      </c>
      <c r="E15" s="115"/>
      <c r="F15" s="109"/>
      <c r="G15" s="113"/>
      <c r="H15" s="119">
        <v>10.0</v>
      </c>
      <c r="I15" s="120">
        <v>3.056</v>
      </c>
      <c r="J15" s="115"/>
      <c r="K15" s="109"/>
      <c r="L15" s="113"/>
      <c r="M15" s="119">
        <v>10.0</v>
      </c>
      <c r="N15" s="120">
        <v>2.751</v>
      </c>
      <c r="O15" s="115"/>
      <c r="P15" s="109"/>
    </row>
    <row r="16" ht="18.75" customHeight="1">
      <c r="A16" s="109"/>
      <c r="B16" s="113"/>
      <c r="C16" s="121">
        <v>11.0</v>
      </c>
      <c r="D16" s="122">
        <v>2.41</v>
      </c>
      <c r="E16" s="115"/>
      <c r="F16" s="109"/>
      <c r="G16" s="113"/>
      <c r="H16" s="121">
        <v>11.0</v>
      </c>
      <c r="I16" s="122">
        <v>3.734</v>
      </c>
      <c r="J16" s="115"/>
      <c r="K16" s="109"/>
      <c r="L16" s="113"/>
      <c r="M16" s="121">
        <v>11.0</v>
      </c>
      <c r="N16" s="122">
        <v>3.177</v>
      </c>
      <c r="O16" s="115"/>
      <c r="P16" s="109"/>
    </row>
    <row r="17" ht="18.75" customHeight="1">
      <c r="A17" s="109"/>
      <c r="B17" s="113"/>
      <c r="C17" s="119">
        <v>12.0</v>
      </c>
      <c r="D17" s="120">
        <v>0.984</v>
      </c>
      <c r="E17" s="115"/>
      <c r="F17" s="109"/>
      <c r="G17" s="113"/>
      <c r="H17" s="119">
        <v>12.0</v>
      </c>
      <c r="I17" s="120">
        <v>0.643</v>
      </c>
      <c r="J17" s="115"/>
      <c r="K17" s="109"/>
      <c r="L17" s="113"/>
      <c r="M17" s="119">
        <v>12.0</v>
      </c>
      <c r="N17" s="120">
        <v>2.684</v>
      </c>
      <c r="O17" s="115"/>
      <c r="P17" s="109"/>
    </row>
    <row r="18" ht="18.75" customHeight="1">
      <c r="A18" s="109"/>
      <c r="B18" s="113"/>
      <c r="C18" s="121">
        <v>13.0</v>
      </c>
      <c r="D18" s="122">
        <v>0.206</v>
      </c>
      <c r="E18" s="115"/>
      <c r="F18" s="109"/>
      <c r="G18" s="113"/>
      <c r="H18" s="121">
        <v>13.0</v>
      </c>
      <c r="I18" s="122">
        <v>4.0</v>
      </c>
      <c r="J18" s="115"/>
      <c r="K18" s="109"/>
      <c r="L18" s="113"/>
      <c r="M18" s="121">
        <v>13.0</v>
      </c>
      <c r="N18" s="122">
        <v>2.378</v>
      </c>
      <c r="O18" s="115"/>
      <c r="P18" s="109"/>
    </row>
    <row r="19" ht="18.75" customHeight="1">
      <c r="A19" s="109"/>
      <c r="B19" s="113"/>
      <c r="C19" s="119">
        <v>14.0</v>
      </c>
      <c r="D19" s="120">
        <v>0.213</v>
      </c>
      <c r="E19" s="115"/>
      <c r="F19" s="109"/>
      <c r="G19" s="113"/>
      <c r="H19" s="119">
        <v>14.0</v>
      </c>
      <c r="I19" s="120">
        <v>1.56</v>
      </c>
      <c r="J19" s="115"/>
      <c r="K19" s="109"/>
      <c r="L19" s="113"/>
      <c r="M19" s="119">
        <v>14.0</v>
      </c>
      <c r="N19" s="120">
        <v>4.763</v>
      </c>
      <c r="O19" s="115"/>
      <c r="P19" s="109"/>
    </row>
    <row r="20" ht="18.75" customHeight="1">
      <c r="A20" s="109"/>
      <c r="B20" s="113"/>
      <c r="C20" s="121">
        <v>15.0</v>
      </c>
      <c r="D20" s="122">
        <v>0.246</v>
      </c>
      <c r="E20" s="115"/>
      <c r="F20" s="109"/>
      <c r="G20" s="113"/>
      <c r="H20" s="121">
        <v>15.0</v>
      </c>
      <c r="I20" s="122">
        <v>4.787</v>
      </c>
      <c r="J20" s="115"/>
      <c r="K20" s="109"/>
      <c r="L20" s="113"/>
      <c r="M20" s="121">
        <v>15.0</v>
      </c>
      <c r="N20" s="122">
        <v>3.079</v>
      </c>
      <c r="O20" s="115"/>
      <c r="P20" s="109"/>
    </row>
    <row r="21" ht="18.75" customHeight="1">
      <c r="A21" s="109"/>
      <c r="B21" s="113"/>
      <c r="C21" s="119">
        <v>16.0</v>
      </c>
      <c r="D21" s="120">
        <v>0.246</v>
      </c>
      <c r="E21" s="115"/>
      <c r="F21" s="109"/>
      <c r="G21" s="113"/>
      <c r="H21" s="119">
        <v>16.0</v>
      </c>
      <c r="I21" s="120">
        <v>2.132</v>
      </c>
      <c r="J21" s="115"/>
      <c r="K21" s="109"/>
      <c r="L21" s="113"/>
      <c r="M21" s="119">
        <v>16.0</v>
      </c>
      <c r="N21" s="120">
        <v>3.118</v>
      </c>
      <c r="O21" s="115"/>
      <c r="P21" s="109"/>
    </row>
    <row r="22" ht="18.75" customHeight="1">
      <c r="A22" s="109"/>
      <c r="B22" s="113"/>
      <c r="C22" s="121">
        <v>17.0</v>
      </c>
      <c r="D22" s="122">
        <v>0.266</v>
      </c>
      <c r="E22" s="115"/>
      <c r="F22" s="109"/>
      <c r="G22" s="113"/>
      <c r="H22" s="121">
        <v>17.0</v>
      </c>
      <c r="I22" s="122">
        <v>0.697</v>
      </c>
      <c r="J22" s="115"/>
      <c r="K22" s="109"/>
      <c r="L22" s="113"/>
      <c r="M22" s="121">
        <v>17.0</v>
      </c>
      <c r="N22" s="122">
        <v>2.42</v>
      </c>
      <c r="O22" s="115"/>
      <c r="P22" s="109"/>
    </row>
    <row r="23" ht="18.75" customHeight="1">
      <c r="A23" s="109"/>
      <c r="B23" s="113"/>
      <c r="C23" s="119">
        <v>18.0</v>
      </c>
      <c r="D23" s="120">
        <v>1.235</v>
      </c>
      <c r="E23" s="115"/>
      <c r="F23" s="109"/>
      <c r="G23" s="113"/>
      <c r="H23" s="119">
        <v>18.0</v>
      </c>
      <c r="I23" s="120">
        <v>3.172</v>
      </c>
      <c r="J23" s="115"/>
      <c r="K23" s="109"/>
      <c r="L23" s="113"/>
      <c r="M23" s="119">
        <v>18.0</v>
      </c>
      <c r="N23" s="120">
        <v>1.922</v>
      </c>
      <c r="O23" s="115"/>
      <c r="P23" s="109"/>
    </row>
    <row r="24" ht="18.75" customHeight="1">
      <c r="A24" s="109"/>
      <c r="B24" s="113"/>
      <c r="C24" s="121">
        <v>19.0</v>
      </c>
      <c r="D24" s="122">
        <v>0.484</v>
      </c>
      <c r="E24" s="115"/>
      <c r="F24" s="109"/>
      <c r="G24" s="113"/>
      <c r="H24" s="121">
        <v>19.0</v>
      </c>
      <c r="I24" s="122">
        <v>7.645</v>
      </c>
      <c r="J24" s="115"/>
      <c r="K24" s="109"/>
      <c r="L24" s="113"/>
      <c r="M24" s="121">
        <v>19.0</v>
      </c>
      <c r="N24" s="122">
        <v>2.741</v>
      </c>
      <c r="O24" s="115"/>
      <c r="P24" s="109"/>
    </row>
    <row r="25" ht="18.75" customHeight="1">
      <c r="A25" s="109"/>
      <c r="B25" s="113"/>
      <c r="C25" s="119">
        <v>20.0</v>
      </c>
      <c r="D25" s="120">
        <v>0.168</v>
      </c>
      <c r="E25" s="115"/>
      <c r="F25" s="109"/>
      <c r="G25" s="113"/>
      <c r="H25" s="119">
        <v>20.0</v>
      </c>
      <c r="I25" s="120">
        <v>2.558</v>
      </c>
      <c r="J25" s="115"/>
      <c r="K25" s="109"/>
      <c r="L25" s="113"/>
      <c r="M25" s="119">
        <v>20.0</v>
      </c>
      <c r="N25" s="120">
        <v>1.965</v>
      </c>
      <c r="O25" s="115"/>
      <c r="P25" s="109"/>
    </row>
    <row r="26" ht="18.75" customHeight="1">
      <c r="A26" s="109"/>
      <c r="B26" s="113"/>
      <c r="C26" s="121">
        <v>21.0</v>
      </c>
      <c r="D26" s="122">
        <v>0.218</v>
      </c>
      <c r="E26" s="115"/>
      <c r="F26" s="109"/>
      <c r="G26" s="113"/>
      <c r="H26" s="121">
        <v>21.0</v>
      </c>
      <c r="I26" s="122">
        <v>2.409</v>
      </c>
      <c r="J26" s="115"/>
      <c r="K26" s="109"/>
      <c r="L26" s="113"/>
      <c r="M26" s="121">
        <v>21.0</v>
      </c>
      <c r="N26" s="122">
        <v>1.33</v>
      </c>
      <c r="O26" s="115"/>
      <c r="P26" s="109"/>
    </row>
    <row r="27" ht="18.75" customHeight="1">
      <c r="A27" s="109"/>
      <c r="B27" s="113"/>
      <c r="C27" s="119">
        <v>22.0</v>
      </c>
      <c r="D27" s="120">
        <v>1.015</v>
      </c>
      <c r="E27" s="115"/>
      <c r="F27" s="109"/>
      <c r="G27" s="113"/>
      <c r="H27" s="119">
        <v>22.0</v>
      </c>
      <c r="I27" s="120">
        <v>4.527</v>
      </c>
      <c r="J27" s="115"/>
      <c r="K27" s="109"/>
      <c r="L27" s="113"/>
      <c r="M27" s="119">
        <v>22.0</v>
      </c>
      <c r="N27" s="120">
        <v>1.519</v>
      </c>
      <c r="O27" s="115"/>
      <c r="P27" s="109"/>
    </row>
    <row r="28" ht="18.75" customHeight="1">
      <c r="A28" s="109"/>
      <c r="B28" s="113"/>
      <c r="C28" s="121">
        <v>23.0</v>
      </c>
      <c r="D28" s="122">
        <v>0.667</v>
      </c>
      <c r="E28" s="115"/>
      <c r="F28" s="109"/>
      <c r="G28" s="113"/>
      <c r="H28" s="121">
        <v>23.0</v>
      </c>
      <c r="I28" s="122">
        <v>1.055</v>
      </c>
      <c r="J28" s="115"/>
      <c r="K28" s="109"/>
      <c r="L28" s="113"/>
      <c r="M28" s="121">
        <v>23.0</v>
      </c>
      <c r="N28" s="122">
        <v>2.674</v>
      </c>
      <c r="O28" s="115"/>
      <c r="P28" s="109"/>
    </row>
    <row r="29" ht="18.75" customHeight="1">
      <c r="A29" s="109"/>
      <c r="B29" s="113"/>
      <c r="C29" s="119">
        <v>24.0</v>
      </c>
      <c r="D29" s="120">
        <v>0.658</v>
      </c>
      <c r="E29" s="115"/>
      <c r="F29" s="109"/>
      <c r="G29" s="113"/>
      <c r="H29" s="119">
        <v>24.0</v>
      </c>
      <c r="I29" s="120">
        <v>1.161</v>
      </c>
      <c r="J29" s="115"/>
      <c r="K29" s="109"/>
      <c r="L29" s="113"/>
      <c r="M29" s="119">
        <v>24.0</v>
      </c>
      <c r="N29" s="120">
        <v>2.563</v>
      </c>
      <c r="O29" s="115"/>
      <c r="P29" s="109"/>
    </row>
    <row r="30" ht="18.75" customHeight="1">
      <c r="A30" s="109"/>
      <c r="B30" s="113"/>
      <c r="C30" s="121">
        <v>25.0</v>
      </c>
      <c r="D30" s="122">
        <v>4.275</v>
      </c>
      <c r="E30" s="115"/>
      <c r="F30" s="109"/>
      <c r="G30" s="113"/>
      <c r="H30" s="121">
        <v>25.0</v>
      </c>
      <c r="I30" s="122">
        <v>3.132</v>
      </c>
      <c r="J30" s="115"/>
      <c r="K30" s="109"/>
      <c r="L30" s="113"/>
      <c r="M30" s="123">
        <v>25.0</v>
      </c>
      <c r="N30" s="124">
        <v>1.775</v>
      </c>
      <c r="O30" s="115"/>
      <c r="P30" s="109"/>
    </row>
    <row r="31" ht="18.75" customHeight="1">
      <c r="A31" s="109"/>
      <c r="B31" s="113"/>
      <c r="C31" s="119">
        <v>26.0</v>
      </c>
      <c r="D31" s="120">
        <v>0.266</v>
      </c>
      <c r="E31" s="115"/>
      <c r="F31" s="109"/>
      <c r="G31" s="113"/>
      <c r="H31" s="119">
        <v>26.0</v>
      </c>
      <c r="I31" s="120">
        <v>13.841</v>
      </c>
      <c r="J31" s="115"/>
      <c r="K31" s="109"/>
      <c r="L31" s="125"/>
      <c r="M31" s="126"/>
      <c r="N31" s="126"/>
      <c r="O31" s="127"/>
      <c r="P31" s="109"/>
    </row>
    <row r="32" ht="18.75" customHeight="1">
      <c r="A32" s="109"/>
      <c r="B32" s="113"/>
      <c r="C32" s="121">
        <v>27.0</v>
      </c>
      <c r="D32" s="122">
        <v>0.731</v>
      </c>
      <c r="E32" s="115"/>
      <c r="F32" s="109"/>
      <c r="G32" s="113"/>
      <c r="H32" s="121">
        <v>27.0</v>
      </c>
      <c r="I32" s="122">
        <v>1.873</v>
      </c>
      <c r="J32" s="115"/>
      <c r="K32" s="109"/>
      <c r="L32" s="109"/>
      <c r="M32" s="109"/>
      <c r="N32" s="109"/>
      <c r="O32" s="109"/>
      <c r="P32" s="109"/>
    </row>
    <row r="33" ht="18.75" customHeight="1">
      <c r="A33" s="109"/>
      <c r="B33" s="113"/>
      <c r="C33" s="119">
        <v>28.0</v>
      </c>
      <c r="D33" s="120">
        <v>1.103</v>
      </c>
      <c r="E33" s="115"/>
      <c r="F33" s="109"/>
      <c r="G33" s="113"/>
      <c r="H33" s="119">
        <v>28.0</v>
      </c>
      <c r="I33" s="120">
        <v>3.216</v>
      </c>
      <c r="J33" s="115"/>
      <c r="K33" s="109"/>
      <c r="L33" s="109"/>
      <c r="M33" s="109"/>
      <c r="N33" s="109"/>
      <c r="O33" s="109"/>
      <c r="P33" s="109"/>
    </row>
    <row r="34" ht="18.75" customHeight="1">
      <c r="A34" s="109"/>
      <c r="B34" s="113"/>
      <c r="C34" s="121">
        <v>29.0</v>
      </c>
      <c r="D34" s="122">
        <v>1.014</v>
      </c>
      <c r="E34" s="115"/>
      <c r="F34" s="109"/>
      <c r="G34" s="113"/>
      <c r="H34" s="121">
        <v>29.0</v>
      </c>
      <c r="I34" s="122">
        <v>2.952</v>
      </c>
      <c r="J34" s="115"/>
      <c r="K34" s="109"/>
      <c r="L34" s="109"/>
      <c r="M34" s="109"/>
      <c r="N34" s="109"/>
      <c r="O34" s="109"/>
      <c r="P34" s="109"/>
    </row>
    <row r="35" ht="18.75" customHeight="1">
      <c r="A35" s="109"/>
      <c r="B35" s="113"/>
      <c r="C35" s="119">
        <v>30.0</v>
      </c>
      <c r="D35" s="120">
        <v>2.621</v>
      </c>
      <c r="E35" s="115"/>
      <c r="F35" s="109"/>
      <c r="G35" s="113"/>
      <c r="H35" s="119">
        <v>30.0</v>
      </c>
      <c r="I35" s="120">
        <v>7.699</v>
      </c>
      <c r="J35" s="115"/>
      <c r="K35" s="109"/>
      <c r="L35" s="109"/>
      <c r="M35" s="109"/>
      <c r="N35" s="109"/>
      <c r="O35" s="109"/>
      <c r="P35" s="109"/>
    </row>
    <row r="36" ht="18.75" customHeight="1">
      <c r="A36" s="109"/>
      <c r="B36" s="113"/>
      <c r="C36" s="121">
        <v>31.0</v>
      </c>
      <c r="D36" s="122">
        <v>3.901</v>
      </c>
      <c r="E36" s="115"/>
      <c r="F36" s="109"/>
      <c r="G36" s="113"/>
      <c r="H36" s="121">
        <v>31.0</v>
      </c>
      <c r="I36" s="122">
        <v>2.905</v>
      </c>
      <c r="J36" s="115"/>
      <c r="K36" s="109"/>
      <c r="L36" s="109"/>
      <c r="M36" s="109"/>
      <c r="N36" s="109"/>
      <c r="O36" s="109"/>
      <c r="P36" s="109"/>
    </row>
    <row r="37" ht="18.75" customHeight="1">
      <c r="A37" s="109"/>
      <c r="B37" s="113"/>
      <c r="C37" s="119">
        <v>32.0</v>
      </c>
      <c r="D37" s="120">
        <v>6.575</v>
      </c>
      <c r="E37" s="115"/>
      <c r="F37" s="109"/>
      <c r="G37" s="113"/>
      <c r="H37" s="119">
        <v>32.0</v>
      </c>
      <c r="I37" s="120">
        <v>3.205</v>
      </c>
      <c r="J37" s="115"/>
      <c r="K37" s="109"/>
      <c r="L37" s="109"/>
      <c r="M37" s="109"/>
      <c r="N37" s="109"/>
      <c r="O37" s="109"/>
      <c r="P37" s="109"/>
    </row>
    <row r="38" ht="18.75" customHeight="1">
      <c r="A38" s="109"/>
      <c r="B38" s="113"/>
      <c r="C38" s="121">
        <v>33.0</v>
      </c>
      <c r="D38" s="122">
        <v>3.12</v>
      </c>
      <c r="E38" s="115"/>
      <c r="F38" s="109"/>
      <c r="G38" s="113"/>
      <c r="H38" s="121">
        <v>33.0</v>
      </c>
      <c r="I38" s="122">
        <v>4.163</v>
      </c>
      <c r="J38" s="115"/>
      <c r="K38" s="109"/>
      <c r="L38" s="109"/>
      <c r="M38" s="109"/>
      <c r="N38" s="109"/>
      <c r="O38" s="109"/>
      <c r="P38" s="109"/>
    </row>
    <row r="39" ht="18.75" customHeight="1">
      <c r="A39" s="109"/>
      <c r="B39" s="113"/>
      <c r="C39" s="119">
        <v>34.0</v>
      </c>
      <c r="D39" s="120">
        <v>1.082</v>
      </c>
      <c r="E39" s="115"/>
      <c r="F39" s="109"/>
      <c r="G39" s="113"/>
      <c r="H39" s="119">
        <v>34.0</v>
      </c>
      <c r="I39" s="120">
        <v>0.804</v>
      </c>
      <c r="J39" s="115"/>
      <c r="K39" s="109"/>
      <c r="L39" s="109"/>
      <c r="M39" s="109"/>
      <c r="N39" s="109"/>
      <c r="O39" s="109"/>
      <c r="P39" s="109"/>
    </row>
    <row r="40" ht="18.75" customHeight="1">
      <c r="A40" s="109"/>
      <c r="B40" s="113"/>
      <c r="C40" s="121">
        <v>35.0</v>
      </c>
      <c r="D40" s="122">
        <v>0.909</v>
      </c>
      <c r="E40" s="115"/>
      <c r="F40" s="109"/>
      <c r="G40" s="113"/>
      <c r="H40" s="121">
        <v>35.0</v>
      </c>
      <c r="I40" s="122">
        <v>2.311</v>
      </c>
      <c r="J40" s="115"/>
      <c r="K40" s="109"/>
      <c r="L40" s="109"/>
      <c r="M40" s="109"/>
      <c r="N40" s="109"/>
      <c r="O40" s="109"/>
      <c r="P40" s="109"/>
    </row>
    <row r="41" ht="18.75" customHeight="1">
      <c r="A41" s="109"/>
      <c r="B41" s="113"/>
      <c r="C41" s="119">
        <v>36.0</v>
      </c>
      <c r="D41" s="120">
        <v>1.136</v>
      </c>
      <c r="E41" s="115"/>
      <c r="F41" s="109"/>
      <c r="G41" s="113"/>
      <c r="H41" s="119">
        <v>36.0</v>
      </c>
      <c r="I41" s="120">
        <v>6.853</v>
      </c>
      <c r="J41" s="115"/>
      <c r="K41" s="109"/>
      <c r="L41" s="109"/>
      <c r="M41" s="109"/>
      <c r="N41" s="109"/>
      <c r="O41" s="109"/>
      <c r="P41" s="109"/>
    </row>
    <row r="42" ht="18.75" customHeight="1">
      <c r="A42" s="109"/>
      <c r="B42" s="113"/>
      <c r="C42" s="121">
        <v>37.0</v>
      </c>
      <c r="D42" s="122">
        <v>0.997</v>
      </c>
      <c r="E42" s="115"/>
      <c r="F42" s="109"/>
      <c r="G42" s="113"/>
      <c r="H42" s="121">
        <v>37.0</v>
      </c>
      <c r="I42" s="122">
        <v>2.204</v>
      </c>
      <c r="J42" s="115"/>
      <c r="K42" s="109"/>
      <c r="L42" s="109"/>
      <c r="M42" s="109"/>
      <c r="N42" s="109"/>
      <c r="O42" s="109"/>
      <c r="P42" s="109"/>
    </row>
    <row r="43" ht="18.75" customHeight="1">
      <c r="A43" s="109"/>
      <c r="B43" s="113"/>
      <c r="C43" s="119">
        <v>38.0</v>
      </c>
      <c r="D43" s="120">
        <v>4.359</v>
      </c>
      <c r="E43" s="115"/>
      <c r="F43" s="109"/>
      <c r="G43" s="113"/>
      <c r="H43" s="119">
        <v>38.0</v>
      </c>
      <c r="I43" s="120">
        <v>1.138</v>
      </c>
      <c r="J43" s="115"/>
      <c r="K43" s="109"/>
      <c r="L43" s="109"/>
      <c r="M43" s="109"/>
      <c r="N43" s="109"/>
      <c r="O43" s="109"/>
      <c r="P43" s="109"/>
    </row>
    <row r="44" ht="18.75" customHeight="1">
      <c r="A44" s="109"/>
      <c r="B44" s="113"/>
      <c r="C44" s="121">
        <v>39.0</v>
      </c>
      <c r="D44" s="122">
        <v>4.386</v>
      </c>
      <c r="E44" s="115"/>
      <c r="F44" s="109"/>
      <c r="G44" s="113"/>
      <c r="H44" s="121">
        <v>39.0</v>
      </c>
      <c r="I44" s="122">
        <v>1.379</v>
      </c>
      <c r="J44" s="115"/>
      <c r="K44" s="109"/>
      <c r="L44" s="109"/>
      <c r="M44" s="109"/>
      <c r="N44" s="109"/>
      <c r="O44" s="109"/>
      <c r="P44" s="109"/>
    </row>
    <row r="45" ht="18.75" customHeight="1">
      <c r="A45" s="109"/>
      <c r="B45" s="113"/>
      <c r="C45" s="119">
        <v>40.0</v>
      </c>
      <c r="D45" s="120">
        <v>1.191</v>
      </c>
      <c r="E45" s="115"/>
      <c r="F45" s="109"/>
      <c r="G45" s="113"/>
      <c r="H45" s="119">
        <v>40.0</v>
      </c>
      <c r="I45" s="120">
        <v>0.907</v>
      </c>
      <c r="J45" s="115"/>
      <c r="K45" s="109"/>
      <c r="L45" s="109"/>
      <c r="M45" s="109"/>
      <c r="N45" s="109"/>
      <c r="O45" s="109"/>
      <c r="P45" s="109"/>
    </row>
    <row r="46" ht="18.75" customHeight="1">
      <c r="A46" s="109"/>
      <c r="B46" s="113"/>
      <c r="C46" s="121">
        <v>41.0</v>
      </c>
      <c r="D46" s="122">
        <v>1.937</v>
      </c>
      <c r="E46" s="115"/>
      <c r="F46" s="109"/>
      <c r="G46" s="113"/>
      <c r="H46" s="121">
        <v>41.0</v>
      </c>
      <c r="I46" s="122">
        <v>1.872</v>
      </c>
      <c r="J46" s="115"/>
      <c r="K46" s="109"/>
      <c r="L46" s="109"/>
      <c r="M46" s="109"/>
      <c r="N46" s="109"/>
      <c r="O46" s="109"/>
      <c r="P46" s="109"/>
    </row>
    <row r="47" ht="18.75" customHeight="1">
      <c r="A47" s="109"/>
      <c r="B47" s="113"/>
      <c r="C47" s="119">
        <v>42.0</v>
      </c>
      <c r="D47" s="120">
        <v>1.896</v>
      </c>
      <c r="E47" s="115"/>
      <c r="F47" s="109"/>
      <c r="G47" s="113"/>
      <c r="H47" s="119">
        <v>42.0</v>
      </c>
      <c r="I47" s="120">
        <v>1.591</v>
      </c>
      <c r="J47" s="115"/>
      <c r="K47" s="109"/>
      <c r="L47" s="109"/>
      <c r="M47" s="109"/>
      <c r="N47" s="109"/>
      <c r="O47" s="109"/>
      <c r="P47" s="109"/>
    </row>
    <row r="48" ht="18.75" customHeight="1">
      <c r="A48" s="109"/>
      <c r="B48" s="113"/>
      <c r="C48" s="121">
        <v>43.0</v>
      </c>
      <c r="D48" s="122">
        <v>0.878</v>
      </c>
      <c r="E48" s="115"/>
      <c r="F48" s="109"/>
      <c r="G48" s="113"/>
      <c r="H48" s="121">
        <v>43.0</v>
      </c>
      <c r="I48" s="122">
        <v>4.546</v>
      </c>
      <c r="J48" s="115"/>
      <c r="K48" s="109"/>
      <c r="L48" s="109"/>
      <c r="M48" s="109"/>
      <c r="N48" s="109"/>
      <c r="O48" s="109"/>
      <c r="P48" s="109"/>
    </row>
    <row r="49" ht="18.75" customHeight="1">
      <c r="A49" s="109"/>
      <c r="B49" s="113"/>
      <c r="C49" s="119">
        <v>44.0</v>
      </c>
      <c r="D49" s="120">
        <v>0.172</v>
      </c>
      <c r="E49" s="115"/>
      <c r="F49" s="109"/>
      <c r="G49" s="113"/>
      <c r="H49" s="119">
        <v>44.0</v>
      </c>
      <c r="I49" s="120">
        <v>3.028</v>
      </c>
      <c r="J49" s="115"/>
      <c r="K49" s="109"/>
      <c r="L49" s="109"/>
      <c r="M49" s="109"/>
      <c r="N49" s="109"/>
      <c r="O49" s="109"/>
      <c r="P49" s="109"/>
    </row>
    <row r="50" ht="18.75" customHeight="1">
      <c r="A50" s="109"/>
      <c r="B50" s="113"/>
      <c r="C50" s="121">
        <v>45.0</v>
      </c>
      <c r="D50" s="122">
        <v>0.346</v>
      </c>
      <c r="E50" s="115"/>
      <c r="F50" s="109"/>
      <c r="G50" s="113"/>
      <c r="H50" s="121">
        <v>45.0</v>
      </c>
      <c r="I50" s="122">
        <v>3.734</v>
      </c>
      <c r="J50" s="115"/>
      <c r="K50" s="109"/>
      <c r="L50" s="109"/>
      <c r="M50" s="109"/>
      <c r="N50" s="109"/>
      <c r="O50" s="109"/>
      <c r="P50" s="109"/>
    </row>
    <row r="51" ht="18.75" customHeight="1">
      <c r="A51" s="109"/>
      <c r="B51" s="113"/>
      <c r="C51" s="119">
        <v>46.0</v>
      </c>
      <c r="D51" s="120">
        <v>0.28</v>
      </c>
      <c r="E51" s="115"/>
      <c r="F51" s="109"/>
      <c r="G51" s="113"/>
      <c r="H51" s="119">
        <v>46.0</v>
      </c>
      <c r="I51" s="120">
        <v>3.049</v>
      </c>
      <c r="J51" s="115"/>
      <c r="K51" s="109"/>
      <c r="L51" s="109"/>
      <c r="M51" s="109"/>
      <c r="N51" s="109"/>
      <c r="O51" s="109"/>
      <c r="P51" s="109"/>
    </row>
    <row r="52" ht="18.75" customHeight="1">
      <c r="A52" s="109"/>
      <c r="B52" s="113"/>
      <c r="C52" s="121">
        <v>47.0</v>
      </c>
      <c r="D52" s="122">
        <v>0.697</v>
      </c>
      <c r="E52" s="115"/>
      <c r="F52" s="109"/>
      <c r="G52" s="113"/>
      <c r="H52" s="121">
        <v>47.0</v>
      </c>
      <c r="I52" s="122">
        <v>2.414</v>
      </c>
      <c r="J52" s="115"/>
      <c r="K52" s="109"/>
      <c r="L52" s="109"/>
      <c r="M52" s="109"/>
      <c r="N52" s="109"/>
      <c r="O52" s="109"/>
      <c r="P52" s="109"/>
    </row>
    <row r="53" ht="18.75" customHeight="1">
      <c r="A53" s="109"/>
      <c r="B53" s="113"/>
      <c r="C53" s="119">
        <v>48.0</v>
      </c>
      <c r="D53" s="120">
        <v>0.591</v>
      </c>
      <c r="E53" s="115"/>
      <c r="F53" s="109"/>
      <c r="G53" s="113"/>
      <c r="H53" s="128">
        <v>48.0</v>
      </c>
      <c r="I53" s="129">
        <v>3.175</v>
      </c>
      <c r="J53" s="115"/>
      <c r="K53" s="109"/>
      <c r="L53" s="109"/>
      <c r="M53" s="109"/>
      <c r="N53" s="109"/>
      <c r="O53" s="109"/>
      <c r="P53" s="109"/>
    </row>
    <row r="54" ht="18.75" customHeight="1">
      <c r="A54" s="109"/>
      <c r="B54" s="113"/>
      <c r="C54" s="121">
        <v>49.0</v>
      </c>
      <c r="D54" s="122">
        <v>0.402</v>
      </c>
      <c r="E54" s="115"/>
      <c r="F54" s="109"/>
      <c r="G54" s="125"/>
      <c r="H54" s="126"/>
      <c r="I54" s="126"/>
      <c r="J54" s="127"/>
      <c r="K54" s="109"/>
      <c r="L54" s="109"/>
      <c r="M54" s="109"/>
      <c r="N54" s="109"/>
      <c r="O54" s="109"/>
      <c r="P54" s="109"/>
    </row>
    <row r="55" ht="18.75" customHeight="1">
      <c r="A55" s="109"/>
      <c r="B55" s="113"/>
      <c r="C55" s="119">
        <v>50.0</v>
      </c>
      <c r="D55" s="120">
        <v>1.491</v>
      </c>
      <c r="E55" s="115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</row>
    <row r="56" ht="18.75" customHeight="1">
      <c r="A56" s="109"/>
      <c r="B56" s="113"/>
      <c r="C56" s="121">
        <v>51.0</v>
      </c>
      <c r="D56" s="122">
        <v>1.221</v>
      </c>
      <c r="E56" s="115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</row>
    <row r="57" ht="18.75" customHeight="1">
      <c r="A57" s="109"/>
      <c r="B57" s="113"/>
      <c r="C57" s="119">
        <v>52.0</v>
      </c>
      <c r="D57" s="120">
        <v>0.866</v>
      </c>
      <c r="E57" s="11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</row>
    <row r="58" ht="18.75" customHeight="1">
      <c r="A58" s="109"/>
      <c r="B58" s="113"/>
      <c r="C58" s="121">
        <v>53.0</v>
      </c>
      <c r="D58" s="122">
        <v>1.734</v>
      </c>
      <c r="E58" s="115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</row>
    <row r="59" ht="18.75" customHeight="1">
      <c r="A59" s="109"/>
      <c r="B59" s="113"/>
      <c r="C59" s="119">
        <v>54.0</v>
      </c>
      <c r="D59" s="120">
        <v>1.82</v>
      </c>
      <c r="E59" s="115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</row>
    <row r="60" ht="18.75" customHeight="1">
      <c r="A60" s="109"/>
      <c r="B60" s="113"/>
      <c r="C60" s="121">
        <v>55.0</v>
      </c>
      <c r="D60" s="122">
        <v>0.967</v>
      </c>
      <c r="E60" s="115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</row>
    <row r="61" ht="18.75" customHeight="1">
      <c r="A61" s="109"/>
      <c r="B61" s="113"/>
      <c r="C61" s="119">
        <v>56.0</v>
      </c>
      <c r="D61" s="120">
        <v>2.757</v>
      </c>
      <c r="E61" s="115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</row>
    <row r="62" ht="18.75" customHeight="1">
      <c r="A62" s="109"/>
      <c r="B62" s="113"/>
      <c r="C62" s="121">
        <v>57.0</v>
      </c>
      <c r="D62" s="122">
        <v>4.822</v>
      </c>
      <c r="E62" s="115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</row>
    <row r="63" ht="18.75" customHeight="1">
      <c r="A63" s="109"/>
      <c r="B63" s="113"/>
      <c r="C63" s="119">
        <v>58.0</v>
      </c>
      <c r="D63" s="120">
        <v>3.184</v>
      </c>
      <c r="E63" s="115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</row>
    <row r="64" ht="18.75" customHeight="1">
      <c r="A64" s="109"/>
      <c r="B64" s="113"/>
      <c r="C64" s="121">
        <v>59.0</v>
      </c>
      <c r="D64" s="122">
        <v>1.821</v>
      </c>
      <c r="E64" s="115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</row>
    <row r="65" ht="18.75" customHeight="1">
      <c r="A65" s="109"/>
      <c r="B65" s="113"/>
      <c r="C65" s="119">
        <v>60.0</v>
      </c>
      <c r="D65" s="120">
        <v>1.04</v>
      </c>
      <c r="E65" s="115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</row>
    <row r="66" ht="18.75" customHeight="1">
      <c r="A66" s="109"/>
      <c r="B66" s="113"/>
      <c r="C66" s="121">
        <v>61.0</v>
      </c>
      <c r="D66" s="122">
        <v>0.643</v>
      </c>
      <c r="E66" s="115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</row>
    <row r="67" ht="18.75" customHeight="1">
      <c r="A67" s="109"/>
      <c r="B67" s="113"/>
      <c r="C67" s="119">
        <v>62.0</v>
      </c>
      <c r="D67" s="120">
        <v>0.643</v>
      </c>
      <c r="E67" s="115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</row>
    <row r="68" ht="18.75" customHeight="1">
      <c r="A68" s="109"/>
      <c r="B68" s="113"/>
      <c r="C68" s="121">
        <v>63.0</v>
      </c>
      <c r="D68" s="122">
        <v>0.657</v>
      </c>
      <c r="E68" s="115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</row>
    <row r="69" ht="18.75" customHeight="1">
      <c r="A69" s="109"/>
      <c r="B69" s="113"/>
      <c r="C69" s="119">
        <v>64.0</v>
      </c>
      <c r="D69" s="120">
        <v>0.22</v>
      </c>
      <c r="E69" s="115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</row>
    <row r="70" ht="18.75" customHeight="1">
      <c r="A70" s="109"/>
      <c r="B70" s="113"/>
      <c r="C70" s="121">
        <v>65.0</v>
      </c>
      <c r="D70" s="122">
        <v>0.22</v>
      </c>
      <c r="E70" s="115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</row>
    <row r="71" ht="18.75" customHeight="1">
      <c r="A71" s="109"/>
      <c r="B71" s="113"/>
      <c r="C71" s="119">
        <v>66.0</v>
      </c>
      <c r="D71" s="120">
        <v>0.22</v>
      </c>
      <c r="E71" s="115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</row>
    <row r="72" ht="18.75" customHeight="1">
      <c r="A72" s="109"/>
      <c r="B72" s="113"/>
      <c r="C72" s="121">
        <v>67.0</v>
      </c>
      <c r="D72" s="122">
        <v>0.22</v>
      </c>
      <c r="E72" s="115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</row>
    <row r="73" ht="18.75" customHeight="1">
      <c r="A73" s="109"/>
      <c r="B73" s="113"/>
      <c r="C73" s="119">
        <v>68.0</v>
      </c>
      <c r="D73" s="120">
        <v>7.977</v>
      </c>
      <c r="E73" s="115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</row>
    <row r="74" ht="18.75" customHeight="1">
      <c r="A74" s="109"/>
      <c r="B74" s="113"/>
      <c r="C74" s="121">
        <v>69.0</v>
      </c>
      <c r="D74" s="122">
        <v>4.414</v>
      </c>
      <c r="E74" s="115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</row>
    <row r="75" ht="18.75" customHeight="1">
      <c r="A75" s="109"/>
      <c r="B75" s="113"/>
      <c r="C75" s="119">
        <v>70.0</v>
      </c>
      <c r="D75" s="120">
        <v>8.02</v>
      </c>
      <c r="E75" s="115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</row>
    <row r="76" ht="18.75" customHeight="1">
      <c r="A76" s="109"/>
      <c r="B76" s="113"/>
      <c r="C76" s="121">
        <v>71.0</v>
      </c>
      <c r="D76" s="122">
        <v>6.002</v>
      </c>
      <c r="E76" s="115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</row>
    <row r="77" ht="18.75" customHeight="1">
      <c r="A77" s="109"/>
      <c r="B77" s="113"/>
      <c r="C77" s="119">
        <v>72.0</v>
      </c>
      <c r="D77" s="120">
        <v>1.996</v>
      </c>
      <c r="E77" s="115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</row>
    <row r="78" ht="18.75" customHeight="1">
      <c r="A78" s="109"/>
      <c r="B78" s="113"/>
      <c r="C78" s="121">
        <v>73.0</v>
      </c>
      <c r="D78" s="122">
        <v>1.815</v>
      </c>
      <c r="E78" s="115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</row>
    <row r="79" ht="18.75" customHeight="1">
      <c r="A79" s="109"/>
      <c r="B79" s="113"/>
      <c r="C79" s="119">
        <v>74.0</v>
      </c>
      <c r="D79" s="120">
        <v>1.464</v>
      </c>
      <c r="E79" s="115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</row>
    <row r="80" ht="18.75" customHeight="1">
      <c r="A80" s="109"/>
      <c r="B80" s="113"/>
      <c r="C80" s="121">
        <v>75.0</v>
      </c>
      <c r="D80" s="122">
        <v>1.26</v>
      </c>
      <c r="E80" s="115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</row>
    <row r="81" ht="18.75" customHeight="1">
      <c r="A81" s="109"/>
      <c r="B81" s="113"/>
      <c r="C81" s="119">
        <v>76.0</v>
      </c>
      <c r="D81" s="120">
        <v>0.86</v>
      </c>
      <c r="E81" s="115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</row>
    <row r="82" ht="18.75" customHeight="1">
      <c r="A82" s="109"/>
      <c r="B82" s="113"/>
      <c r="C82" s="121">
        <v>77.0</v>
      </c>
      <c r="D82" s="122">
        <v>1.276</v>
      </c>
      <c r="E82" s="115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</row>
    <row r="83" ht="18.75" customHeight="1">
      <c r="A83" s="109"/>
      <c r="B83" s="113"/>
      <c r="C83" s="119">
        <v>78.0</v>
      </c>
      <c r="D83" s="120">
        <v>0.48</v>
      </c>
      <c r="E83" s="115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</row>
    <row r="84" ht="18.75" customHeight="1">
      <c r="A84" s="109"/>
      <c r="B84" s="113"/>
      <c r="C84" s="121">
        <v>79.0</v>
      </c>
      <c r="D84" s="122">
        <v>0.246</v>
      </c>
      <c r="E84" s="115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</row>
    <row r="85" ht="18.75" customHeight="1">
      <c r="A85" s="109"/>
      <c r="B85" s="113"/>
      <c r="C85" s="119">
        <v>80.0</v>
      </c>
      <c r="D85" s="120">
        <v>0.246</v>
      </c>
      <c r="E85" s="115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</row>
    <row r="86" ht="18.75" customHeight="1">
      <c r="A86" s="109"/>
      <c r="B86" s="113"/>
      <c r="C86" s="121">
        <v>81.0</v>
      </c>
      <c r="D86" s="122">
        <v>0.279</v>
      </c>
      <c r="E86" s="115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</row>
    <row r="87" ht="18.75" customHeight="1">
      <c r="A87" s="109"/>
      <c r="B87" s="113"/>
      <c r="C87" s="128">
        <v>82.0</v>
      </c>
      <c r="D87" s="129">
        <v>0.238</v>
      </c>
      <c r="E87" s="115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</row>
    <row r="88" ht="18.75" customHeight="1">
      <c r="A88" s="109"/>
      <c r="B88" s="125"/>
      <c r="C88" s="130"/>
      <c r="D88" s="126"/>
      <c r="E88" s="127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</row>
    <row r="89" ht="18.75" customHeight="1">
      <c r="A89" s="109"/>
      <c r="B89" s="109"/>
      <c r="C89" s="131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</row>
  </sheetData>
  <mergeCells count="3">
    <mergeCell ref="B2:E4"/>
    <mergeCell ref="G2:J4"/>
    <mergeCell ref="L2:O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5" max="5" width="3.25"/>
    <col customWidth="1" min="6" max="6" width="9.5"/>
    <col customWidth="1" min="7" max="7" width="12.63"/>
    <col customWidth="1" min="8" max="9" width="3.25"/>
  </cols>
  <sheetData>
    <row r="1" ht="18.75" customHeight="1">
      <c r="A1" s="10"/>
    </row>
    <row r="2" ht="18.75" customHeight="1">
      <c r="A2" s="10"/>
      <c r="B2" s="132"/>
      <c r="C2" s="133"/>
      <c r="D2" s="133"/>
      <c r="E2" s="133"/>
      <c r="F2" s="133"/>
      <c r="G2" s="133"/>
      <c r="H2" s="134"/>
      <c r="I2" s="10"/>
    </row>
    <row r="3" ht="18.75" customHeight="1">
      <c r="B3" s="13"/>
      <c r="C3" s="135" t="str">
        <f>TranslationData!C15</f>
        <v>Fertilized</v>
      </c>
      <c r="D3" s="67" t="s">
        <v>9</v>
      </c>
      <c r="E3" s="14" t="str">
        <f>TranslationData!C96</f>
        <v>Fertilizer Usage</v>
      </c>
      <c r="F3" s="15"/>
      <c r="G3" s="16"/>
      <c r="H3" s="20"/>
    </row>
    <row r="4" ht="18.75" customHeight="1">
      <c r="B4" s="11"/>
      <c r="C4" s="136">
        <v>0.0</v>
      </c>
      <c r="D4" s="137">
        <v>0.0</v>
      </c>
      <c r="E4" s="138" t="str">
        <f>TranslationData!C90</f>
        <v>no Oilseed</v>
      </c>
      <c r="F4" s="34"/>
      <c r="G4" s="139">
        <f>VLOOKUP(Main!P13,SeednSprayData!K14:O18,4,"")*Main!L9</f>
        <v>400</v>
      </c>
      <c r="H4" s="20"/>
    </row>
    <row r="5" ht="18.75" customHeight="1">
      <c r="B5" s="11"/>
      <c r="C5" s="140">
        <v>1.0</v>
      </c>
      <c r="D5" s="141">
        <v>0.225</v>
      </c>
      <c r="E5" s="142" t="str">
        <f>TranslationData!C91</f>
        <v>with Oilseed</v>
      </c>
      <c r="F5" s="55"/>
      <c r="G5" s="143">
        <f>IF(Main!L9=0,0,VLOOKUP(Main!P13,SeednSprayData!K14:O18,4,"")*(Main!L9-1))</f>
        <v>200</v>
      </c>
      <c r="H5" s="20"/>
    </row>
    <row r="6" ht="18.75" customHeight="1">
      <c r="B6" s="11"/>
      <c r="C6" s="136">
        <v>2.0</v>
      </c>
      <c r="D6" s="137">
        <v>0.45</v>
      </c>
      <c r="E6" s="144" t="str">
        <f>TranslationData!C65</f>
        <v>Total</v>
      </c>
      <c r="F6" s="145"/>
      <c r="G6" s="146">
        <f>IF(Main!Q7=TRUE,G5,G4)</f>
        <v>400</v>
      </c>
      <c r="H6" s="20"/>
    </row>
    <row r="7" ht="18.75" customHeight="1">
      <c r="B7" s="11"/>
      <c r="C7" s="147" t="str">
        <f>TranslationData!C65</f>
        <v>Total</v>
      </c>
      <c r="D7" s="148">
        <f>IFS(Main!L9=0,$D$4,Main!L9=1,$D$5,Main!L9=2,$D$6)</f>
        <v>0.45</v>
      </c>
      <c r="E7" s="149"/>
      <c r="F7" s="4"/>
      <c r="G7" s="40"/>
      <c r="H7" s="20"/>
    </row>
    <row r="8" ht="18.75" customHeight="1">
      <c r="B8" s="102"/>
      <c r="C8" s="150"/>
      <c r="D8" s="150"/>
      <c r="E8" s="150"/>
      <c r="F8" s="151"/>
      <c r="G8" s="152"/>
      <c r="H8" s="152"/>
    </row>
    <row r="9" ht="18.75" customHeight="1">
      <c r="B9" s="10"/>
    </row>
    <row r="10" ht="18.75" customHeight="1">
      <c r="B10" s="132"/>
      <c r="C10" s="4"/>
      <c r="D10" s="4"/>
      <c r="E10" s="4"/>
      <c r="F10" s="4"/>
      <c r="G10" s="4"/>
      <c r="H10" s="5"/>
    </row>
    <row r="11" ht="18.75" customHeight="1">
      <c r="B11" s="13"/>
      <c r="C11" s="135" t="str">
        <f>TranslationData!C18</f>
        <v>Difficulty</v>
      </c>
      <c r="D11" s="153" t="str">
        <f>TranslationData!C69</f>
        <v>Default</v>
      </c>
      <c r="E11" s="154">
        <v>1.3</v>
      </c>
      <c r="F11" s="65"/>
      <c r="G11" s="155">
        <v>1.5</v>
      </c>
      <c r="H11" s="20"/>
    </row>
    <row r="12" ht="18.75" customHeight="1">
      <c r="B12" s="11"/>
      <c r="C12" s="156" t="str">
        <f>TranslationData!C66</f>
        <v>Easy</v>
      </c>
      <c r="D12" s="157">
        <f>VLOOKUP(Main!$I$6,PriceData!C5:M20,3,"")</f>
        <v>1.809</v>
      </c>
      <c r="E12" s="158">
        <f>VLOOKUP(Main!$I$6,PriceData!C5:M20,4,"")</f>
        <v>2.3517</v>
      </c>
      <c r="F12" s="34"/>
      <c r="G12" s="159">
        <f>VLOOKUP(Main!$I$6,PriceData!C5:M20,5,"")</f>
        <v>2.7135</v>
      </c>
      <c r="H12" s="12"/>
    </row>
    <row r="13" ht="18.75" customHeight="1">
      <c r="B13" s="11"/>
      <c r="C13" s="160" t="str">
        <f>TranslationData!C67</f>
        <v>Normal</v>
      </c>
      <c r="D13" s="161">
        <f>VLOOKUP(Main!$I$6,PriceData!C5:M20,6,"")</f>
        <v>1.0854</v>
      </c>
      <c r="E13" s="162">
        <f>VLOOKUP(Main!$I$6,PriceData!C5:M20,7,"")</f>
        <v>1.41102</v>
      </c>
      <c r="F13" s="55"/>
      <c r="G13" s="163">
        <f>VLOOKUP(Main!$I$6,PriceData!C5:M20,8,"")</f>
        <v>1.6281</v>
      </c>
      <c r="H13" s="12"/>
    </row>
    <row r="14" ht="18.75" customHeight="1">
      <c r="B14" s="11"/>
      <c r="C14" s="164" t="str">
        <f>TranslationData!C68</f>
        <v>Hard</v>
      </c>
      <c r="D14" s="165">
        <f>VLOOKUP(Main!$I$6,PriceData!C5:M20,9,"")</f>
        <v>0.603</v>
      </c>
      <c r="E14" s="166">
        <f>VLOOKUP(Main!$I$6,PriceData!C5:M20,10,"")</f>
        <v>0.7839</v>
      </c>
      <c r="F14" s="43"/>
      <c r="G14" s="167">
        <f>VLOOKUP(Main!$I$6,PriceData!C5:M20,11,"")</f>
        <v>0.9045</v>
      </c>
      <c r="H14" s="12"/>
    </row>
    <row r="15" ht="18.75" customHeight="1">
      <c r="B15" s="102"/>
      <c r="C15" s="95"/>
      <c r="D15" s="95"/>
      <c r="E15" s="95"/>
      <c r="F15" s="95"/>
      <c r="G15" s="95"/>
      <c r="H15" s="96"/>
    </row>
    <row r="16" ht="18.75" customHeight="1">
      <c r="A16" s="10"/>
    </row>
  </sheetData>
  <mergeCells count="19">
    <mergeCell ref="E6:F6"/>
    <mergeCell ref="E7:F7"/>
    <mergeCell ref="B9:H9"/>
    <mergeCell ref="B10:H10"/>
    <mergeCell ref="E5:F5"/>
    <mergeCell ref="E11:F11"/>
    <mergeCell ref="H11:H14"/>
    <mergeCell ref="E12:F12"/>
    <mergeCell ref="E13:F13"/>
    <mergeCell ref="E14:F14"/>
    <mergeCell ref="B15:H15"/>
    <mergeCell ref="A16:I16"/>
    <mergeCell ref="A1:I1"/>
    <mergeCell ref="A2:A15"/>
    <mergeCell ref="I2:I15"/>
    <mergeCell ref="B3:B7"/>
    <mergeCell ref="E3:G3"/>
    <mergeCell ref="E4:F4"/>
    <mergeCell ref="B11:B1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3" max="3" width="12.63"/>
    <col customWidth="1" min="4" max="4" width="2.0"/>
    <col customWidth="1" min="5" max="13" width="12.63"/>
    <col customWidth="1" min="14" max="15" width="3.25"/>
  </cols>
  <sheetData>
    <row r="1" ht="18.75" customHeight="1">
      <c r="A1" s="16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ht="18.75" customHeight="1">
      <c r="A2" s="169"/>
      <c r="B2" s="17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71"/>
    </row>
    <row r="3" ht="18.75" customHeight="1">
      <c r="A3" s="11"/>
      <c r="B3" s="172"/>
      <c r="C3" s="173" t="str">
        <f>TranslationData!C70</f>
        <v>Crop Name</v>
      </c>
      <c r="D3" s="174"/>
      <c r="E3" s="175" t="str">
        <f>TranslationData!C71</f>
        <v>Yield / m²</v>
      </c>
      <c r="F3" s="175" t="str">
        <f>TranslationData!C72</f>
        <v>Yield / Ha</v>
      </c>
      <c r="G3" s="175" t="str">
        <f>TranslationData!C12</f>
        <v>Mulched</v>
      </c>
      <c r="H3" s="176" t="str">
        <f>TranslationData!C13</f>
        <v>Plowed</v>
      </c>
      <c r="I3" s="176" t="str">
        <f>TranslationData!C14</f>
        <v>Limed</v>
      </c>
      <c r="J3" s="176" t="str">
        <f>TranslationData!C15</f>
        <v>Fertilized</v>
      </c>
      <c r="K3" s="176" t="str">
        <f>TranslationData!C16</f>
        <v>Rolled</v>
      </c>
      <c r="L3" s="176" t="str">
        <f>TranslationData!C17</f>
        <v>Weeded</v>
      </c>
      <c r="M3" s="177" t="str">
        <f>TranslationData!C19</f>
        <v>Total Yield</v>
      </c>
      <c r="N3" s="178"/>
      <c r="O3" s="12"/>
    </row>
    <row r="4" ht="18.75" customHeight="1">
      <c r="A4" s="11"/>
      <c r="B4" s="11"/>
      <c r="C4" s="179" t="str">
        <f>TranslationData!C73</f>
        <v>Wheat</v>
      </c>
      <c r="D4" s="180"/>
      <c r="E4" s="181">
        <v>0.89</v>
      </c>
      <c r="F4" s="182">
        <f t="shared" ref="F4:F19" si="1">E4*10000</f>
        <v>8900</v>
      </c>
      <c r="G4" s="182">
        <f>IF(Main!$G$9=TRUE,F4*Main!$AB$6,"0")</f>
        <v>222.5</v>
      </c>
      <c r="H4" s="183">
        <f>IF(Main!$G$10=TRUE,F4*Main!$AB$7,"0")</f>
        <v>1335</v>
      </c>
      <c r="I4" s="183">
        <f>IF(Main!$G$11=TRUE,F4*Main!$AB$8,"0")</f>
        <v>1335</v>
      </c>
      <c r="J4" s="183">
        <f>F4*Calc!$D$7</f>
        <v>4005</v>
      </c>
      <c r="K4" s="183">
        <f>IF(Main!$L$10=TRUE,F4*Main!$AB$13,"0")</f>
        <v>222.5</v>
      </c>
      <c r="L4" s="183">
        <f>IF(Main!$L$11=TRUE,F4*Main!$AB$14,"0")</f>
        <v>1780</v>
      </c>
      <c r="M4" s="184">
        <f t="shared" ref="M4:M19" si="2">SUM(F4:L4)</f>
        <v>17800</v>
      </c>
      <c r="N4" s="12"/>
      <c r="O4" s="12"/>
    </row>
    <row r="5" ht="18.75" customHeight="1">
      <c r="A5" s="11"/>
      <c r="B5" s="11"/>
      <c r="C5" s="185" t="str">
        <f>TranslationData!C74</f>
        <v>Barley</v>
      </c>
      <c r="D5" s="186"/>
      <c r="E5" s="187">
        <v>0.96</v>
      </c>
      <c r="F5" s="188">
        <f t="shared" si="1"/>
        <v>9600</v>
      </c>
      <c r="G5" s="188">
        <f>IF(Main!$G$9=TRUE,F5*Main!$AB$6,"0")</f>
        <v>240</v>
      </c>
      <c r="H5" s="188">
        <f>IF(Main!$G$10=TRUE,F5*Main!$AB$7,"0")</f>
        <v>1440</v>
      </c>
      <c r="I5" s="188">
        <f>IF(Main!$G$11=TRUE,F5*Main!$AB$8,"0")</f>
        <v>1440</v>
      </c>
      <c r="J5" s="188">
        <f>F5*Calc!$D$7</f>
        <v>4320</v>
      </c>
      <c r="K5" s="188">
        <f>IF(Main!$L$10=TRUE,F5*Main!$AB$13,"0")</f>
        <v>240</v>
      </c>
      <c r="L5" s="188">
        <f>IF(Main!$L$11=TRUE,F5*Main!$AB$14,"0")</f>
        <v>1920</v>
      </c>
      <c r="M5" s="189">
        <f t="shared" si="2"/>
        <v>19200</v>
      </c>
      <c r="N5" s="12"/>
      <c r="O5" s="12"/>
    </row>
    <row r="6" ht="18.75" customHeight="1">
      <c r="A6" s="11"/>
      <c r="B6" s="11"/>
      <c r="C6" s="190" t="str">
        <f>TranslationData!C75</f>
        <v>Oat</v>
      </c>
      <c r="D6" s="191"/>
      <c r="E6" s="192">
        <v>0.57</v>
      </c>
      <c r="F6" s="193">
        <f t="shared" si="1"/>
        <v>5700</v>
      </c>
      <c r="G6" s="193">
        <f>IF(Main!$G$9=TRUE,F6*Main!$AB$6,"0")</f>
        <v>142.5</v>
      </c>
      <c r="H6" s="193">
        <f>IF(Main!$G$10=TRUE,F6*Main!$AB$7,"0")</f>
        <v>855</v>
      </c>
      <c r="I6" s="193">
        <f>IF(Main!$G$11=TRUE,F6*Main!$AB$8,"0")</f>
        <v>855</v>
      </c>
      <c r="J6" s="193">
        <f>F6*Calc!$D$7</f>
        <v>2565</v>
      </c>
      <c r="K6" s="193">
        <f>IF(Main!$L$10=TRUE,F6*Main!$AB$13,"0")</f>
        <v>142.5</v>
      </c>
      <c r="L6" s="193">
        <f>IF(Main!$L$11=TRUE,F6*Main!$AB$14,"0")</f>
        <v>1140</v>
      </c>
      <c r="M6" s="194">
        <f t="shared" si="2"/>
        <v>11400</v>
      </c>
      <c r="N6" s="12"/>
      <c r="O6" s="12"/>
    </row>
    <row r="7" ht="18.75" customHeight="1">
      <c r="A7" s="11"/>
      <c r="B7" s="11"/>
      <c r="C7" s="185" t="str">
        <f>TranslationData!C76</f>
        <v>Canola</v>
      </c>
      <c r="D7" s="195"/>
      <c r="E7" s="187">
        <v>0.58</v>
      </c>
      <c r="F7" s="188">
        <f t="shared" si="1"/>
        <v>5800</v>
      </c>
      <c r="G7" s="188">
        <f>IF(Main!$G$9=TRUE,F7*Main!$AB$6,"0")</f>
        <v>145</v>
      </c>
      <c r="H7" s="188">
        <f>IF(Main!$G$10=TRUE,F7*Main!$AB$7,"0")</f>
        <v>870</v>
      </c>
      <c r="I7" s="188">
        <f>IF(Main!$G$11=TRUE,F7*Main!$AB$8,"0")</f>
        <v>870</v>
      </c>
      <c r="J7" s="188">
        <f>F7*Calc!$D$7</f>
        <v>2610</v>
      </c>
      <c r="K7" s="188">
        <f>IF(Main!$L$10=TRUE,F7*Main!$AB$13,"0")</f>
        <v>145</v>
      </c>
      <c r="L7" s="188">
        <f>IF(Main!$L$11=TRUE,F7*Main!$AB$14,"0")</f>
        <v>1160</v>
      </c>
      <c r="M7" s="189">
        <f t="shared" si="2"/>
        <v>11600</v>
      </c>
      <c r="N7" s="12"/>
      <c r="O7" s="12"/>
    </row>
    <row r="8" ht="18.75" customHeight="1">
      <c r="A8" s="11"/>
      <c r="B8" s="11"/>
      <c r="C8" s="190" t="str">
        <f>TranslationData!C77</f>
        <v>Sorghum</v>
      </c>
      <c r="D8" s="196"/>
      <c r="E8" s="192">
        <v>0.82</v>
      </c>
      <c r="F8" s="193">
        <f t="shared" si="1"/>
        <v>8200</v>
      </c>
      <c r="G8" s="193">
        <f>IF(Main!$G$9=TRUE,F8*Main!$AB$6,"0")</f>
        <v>205</v>
      </c>
      <c r="H8" s="197">
        <f>IF(Main!$G$10=TRUE,F8*Main!$AB$7,"0")</f>
        <v>1230</v>
      </c>
      <c r="I8" s="197">
        <f>IF(Main!$G$11=TRUE,F8*Main!$AB$8,"0")</f>
        <v>1230</v>
      </c>
      <c r="J8" s="193">
        <f>F8*Calc!$D$7</f>
        <v>3690</v>
      </c>
      <c r="K8" s="197">
        <f>IF(Main!$L$10=TRUE,F8*Main!$AB$13,"0")</f>
        <v>205</v>
      </c>
      <c r="L8" s="197">
        <f>IF(Main!$L$11=TRUE,F8*Main!$AB$14,"0")</f>
        <v>1640</v>
      </c>
      <c r="M8" s="194">
        <f t="shared" si="2"/>
        <v>16400</v>
      </c>
      <c r="N8" s="12"/>
      <c r="O8" s="12"/>
    </row>
    <row r="9" ht="18.75" customHeight="1">
      <c r="A9" s="11"/>
      <c r="B9" s="11"/>
      <c r="C9" s="185" t="str">
        <f>TranslationData!C78</f>
        <v>Grapes</v>
      </c>
      <c r="D9" s="198"/>
      <c r="E9" s="187">
        <v>0.92</v>
      </c>
      <c r="F9" s="188">
        <f t="shared" si="1"/>
        <v>9200</v>
      </c>
      <c r="G9" s="199">
        <f>IF(Main!$G$9=TRUE,F9*Main!$AB$6,"0")</f>
        <v>230</v>
      </c>
      <c r="H9" s="200"/>
      <c r="I9" s="201"/>
      <c r="J9" s="202">
        <f>F9*Calc!$D$7</f>
        <v>4140</v>
      </c>
      <c r="K9" s="200"/>
      <c r="L9" s="201"/>
      <c r="M9" s="203">
        <f t="shared" si="2"/>
        <v>13570</v>
      </c>
      <c r="N9" s="12"/>
      <c r="O9" s="12"/>
    </row>
    <row r="10" ht="18.75" customHeight="1">
      <c r="A10" s="11"/>
      <c r="B10" s="11"/>
      <c r="C10" s="190" t="str">
        <f>TranslationData!C79</f>
        <v>Olives</v>
      </c>
      <c r="D10" s="204"/>
      <c r="E10" s="192">
        <v>0.92</v>
      </c>
      <c r="F10" s="193">
        <f t="shared" si="1"/>
        <v>9200</v>
      </c>
      <c r="G10" s="205">
        <f>IF(Main!$G$9=TRUE,F10*Main!$AB$6,"0")</f>
        <v>230</v>
      </c>
      <c r="H10" s="206"/>
      <c r="I10" s="207"/>
      <c r="J10" s="208">
        <f>F10*Calc!$D$7</f>
        <v>4140</v>
      </c>
      <c r="K10" s="206"/>
      <c r="L10" s="207"/>
      <c r="M10" s="209">
        <f t="shared" si="2"/>
        <v>13570</v>
      </c>
      <c r="N10" s="12"/>
      <c r="O10" s="12"/>
    </row>
    <row r="11" ht="18.75" customHeight="1">
      <c r="A11" s="11"/>
      <c r="B11" s="11"/>
      <c r="C11" s="185" t="str">
        <f>TranslationData!C80</f>
        <v>Sunflowers</v>
      </c>
      <c r="D11" s="210"/>
      <c r="E11" s="187">
        <v>0.52</v>
      </c>
      <c r="F11" s="188">
        <f t="shared" si="1"/>
        <v>5200</v>
      </c>
      <c r="G11" s="188">
        <f>IF(Main!$G$9=TRUE,F11*Main!$AB$6,"0")</f>
        <v>130</v>
      </c>
      <c r="H11" s="211">
        <f>IF(Main!$G$10=TRUE,F11*Main!$AB$7,"0")</f>
        <v>780</v>
      </c>
      <c r="I11" s="211">
        <f>IF(Main!$G$11=TRUE,F11*Main!$AB$8,"0")</f>
        <v>780</v>
      </c>
      <c r="J11" s="188">
        <f>F11*Calc!$D$7</f>
        <v>2340</v>
      </c>
      <c r="K11" s="211">
        <f>IF(Main!$L$10=TRUE,F11*Main!$AB$13,"0")</f>
        <v>130</v>
      </c>
      <c r="L11" s="211">
        <f>IF(Main!$L$11=TRUE,F11*Main!$AB$14,"0")</f>
        <v>1040</v>
      </c>
      <c r="M11" s="189">
        <f t="shared" si="2"/>
        <v>10400</v>
      </c>
      <c r="N11" s="12"/>
      <c r="O11" s="12"/>
    </row>
    <row r="12" ht="18.75" customHeight="1">
      <c r="A12" s="11"/>
      <c r="B12" s="11"/>
      <c r="C12" s="190" t="str">
        <f>TranslationData!C81</f>
        <v>Soybeans</v>
      </c>
      <c r="D12" s="212"/>
      <c r="E12" s="192">
        <v>0.45</v>
      </c>
      <c r="F12" s="193">
        <f t="shared" si="1"/>
        <v>4500</v>
      </c>
      <c r="G12" s="193">
        <f>IF(Main!$G$9=TRUE,F12*Main!$AB$6,"0")</f>
        <v>112.5</v>
      </c>
      <c r="H12" s="193">
        <f>IF(Main!$G$10=TRUE,F12*Main!$AB$7,"0")</f>
        <v>675</v>
      </c>
      <c r="I12" s="193">
        <f>IF(Main!$G$11=TRUE,F12*Main!$AB$8,"0")</f>
        <v>675</v>
      </c>
      <c r="J12" s="193">
        <f>F12*Calc!$D$7</f>
        <v>2025</v>
      </c>
      <c r="K12" s="193">
        <f>IF(Main!$L$10=TRUE,F12*Main!$AB$13,"0")</f>
        <v>112.5</v>
      </c>
      <c r="L12" s="193">
        <f>IF(Main!$L$11=TRUE,F12*Main!$AB$14,"0")</f>
        <v>900</v>
      </c>
      <c r="M12" s="194">
        <f t="shared" si="2"/>
        <v>9000</v>
      </c>
      <c r="N12" s="12"/>
      <c r="O12" s="12"/>
    </row>
    <row r="13" ht="18.75" customHeight="1">
      <c r="A13" s="11"/>
      <c r="B13" s="11"/>
      <c r="C13" s="185" t="str">
        <f>TranslationData!C82</f>
        <v>Corn</v>
      </c>
      <c r="D13" s="213"/>
      <c r="E13" s="187">
        <v>0.92</v>
      </c>
      <c r="F13" s="188">
        <f t="shared" si="1"/>
        <v>9200</v>
      </c>
      <c r="G13" s="188">
        <f>IF(Main!$G$9=TRUE,F13*Main!$AB$6,"0")</f>
        <v>230</v>
      </c>
      <c r="H13" s="188">
        <f>IF(Main!$G$10=TRUE,F13*Main!$AB$7,"0")</f>
        <v>1380</v>
      </c>
      <c r="I13" s="188">
        <f>IF(Main!$G$11=TRUE,F13*Main!$AB$8,"0")</f>
        <v>1380</v>
      </c>
      <c r="J13" s="188">
        <f>F13*Calc!$D$7</f>
        <v>4140</v>
      </c>
      <c r="K13" s="188">
        <f>IF(Main!$L$10=TRUE,F13*Main!$AB$13,"0")</f>
        <v>230</v>
      </c>
      <c r="L13" s="188">
        <f>IF(Main!$L$11=TRUE,F13*Main!$AB$14,"0")</f>
        <v>1840</v>
      </c>
      <c r="M13" s="189">
        <f t="shared" si="2"/>
        <v>18400</v>
      </c>
      <c r="N13" s="12"/>
      <c r="O13" s="12"/>
    </row>
    <row r="14" ht="18.75" customHeight="1">
      <c r="A14" s="11"/>
      <c r="B14" s="11"/>
      <c r="C14" s="190" t="str">
        <f>TranslationData!C83</f>
        <v>Potatoes</v>
      </c>
      <c r="D14" s="214"/>
      <c r="E14" s="192">
        <v>4.13</v>
      </c>
      <c r="F14" s="193">
        <f t="shared" si="1"/>
        <v>41300</v>
      </c>
      <c r="G14" s="193">
        <f>IF(Main!$G$9=TRUE,F14*Main!$AB$6,"0")</f>
        <v>1032.5</v>
      </c>
      <c r="H14" s="193">
        <f>IF(Main!$G$10=TRUE,F14*Main!$AB$7,"0")</f>
        <v>6195</v>
      </c>
      <c r="I14" s="193">
        <f>IF(Main!$G$11=TRUE,F14*Main!$AB$8,"0")</f>
        <v>6195</v>
      </c>
      <c r="J14" s="193">
        <f>F14*Calc!$D$7</f>
        <v>18585</v>
      </c>
      <c r="K14" s="193">
        <f>IF(Main!$L$10=TRUE,F14*Main!$AB$13,"0")</f>
        <v>1032.5</v>
      </c>
      <c r="L14" s="193">
        <f>IF(Main!$L$11=TRUE,F14*Main!$AB$14,"0")</f>
        <v>8260</v>
      </c>
      <c r="M14" s="194">
        <f t="shared" si="2"/>
        <v>82600</v>
      </c>
      <c r="N14" s="12"/>
      <c r="O14" s="12"/>
    </row>
    <row r="15" ht="18.75" customHeight="1">
      <c r="A15" s="11"/>
      <c r="B15" s="11"/>
      <c r="C15" s="185" t="str">
        <f>TranslationData!C84</f>
        <v>Sugar Beet</v>
      </c>
      <c r="D15" s="215"/>
      <c r="E15" s="187">
        <v>5.78</v>
      </c>
      <c r="F15" s="188">
        <f t="shared" si="1"/>
        <v>57800</v>
      </c>
      <c r="G15" s="188">
        <f>IF(Main!$G$9=TRUE,F15*Main!$AB$6,"0")</f>
        <v>1445</v>
      </c>
      <c r="H15" s="188">
        <f>IF(Main!$G$10=TRUE,F15*Main!$AB$7,"0")</f>
        <v>8670</v>
      </c>
      <c r="I15" s="188">
        <f>IF(Main!$G$11=TRUE,F15*Main!$AB$8,"0")</f>
        <v>8670</v>
      </c>
      <c r="J15" s="188">
        <f>F15*Calc!$D$7</f>
        <v>26010</v>
      </c>
      <c r="K15" s="188">
        <f>IF(Main!$L$10=TRUE,F15*Main!$AB$13,"0")</f>
        <v>1445</v>
      </c>
      <c r="L15" s="188">
        <f>IF(Main!$L$11=TRUE,F15*Main!$AB$14,"0")</f>
        <v>11560</v>
      </c>
      <c r="M15" s="189">
        <f t="shared" si="2"/>
        <v>115600</v>
      </c>
      <c r="N15" s="12"/>
      <c r="O15" s="12"/>
    </row>
    <row r="16" ht="18.75" customHeight="1">
      <c r="A16" s="11"/>
      <c r="B16" s="11"/>
      <c r="C16" s="190" t="str">
        <f>TranslationData!C85</f>
        <v>Cotton</v>
      </c>
      <c r="D16" s="216"/>
      <c r="E16" s="217">
        <v>0.497</v>
      </c>
      <c r="F16" s="193">
        <f t="shared" si="1"/>
        <v>4970</v>
      </c>
      <c r="G16" s="193">
        <f>IF(Main!$G$9=TRUE,F16*Main!$AB$6,"0")</f>
        <v>124.25</v>
      </c>
      <c r="H16" s="193">
        <f>IF(Main!$G$10=TRUE,F16*Main!$AB$7,"0")</f>
        <v>745.5</v>
      </c>
      <c r="I16" s="193">
        <f>IF(Main!$G$11=TRUE,F16*Main!$AB$8,"0")</f>
        <v>745.5</v>
      </c>
      <c r="J16" s="193">
        <f>F16*Calc!$D$7</f>
        <v>2236.5</v>
      </c>
      <c r="K16" s="193">
        <f>IF(Main!$L$10=TRUE,F16*Main!$AB$13,"0")</f>
        <v>124.25</v>
      </c>
      <c r="L16" s="193">
        <f>IF(Main!$L$11=TRUE,F16*Main!$AB$14,"0")</f>
        <v>994</v>
      </c>
      <c r="M16" s="194">
        <f t="shared" si="2"/>
        <v>9940</v>
      </c>
      <c r="N16" s="12"/>
      <c r="O16" s="12"/>
    </row>
    <row r="17" ht="18.75" customHeight="1">
      <c r="A17" s="11"/>
      <c r="B17" s="11"/>
      <c r="C17" s="185" t="str">
        <f>TranslationData!C86</f>
        <v>Sugarcane</v>
      </c>
      <c r="D17" s="218"/>
      <c r="E17" s="187">
        <v>11.34</v>
      </c>
      <c r="F17" s="188">
        <f t="shared" si="1"/>
        <v>113400</v>
      </c>
      <c r="G17" s="188">
        <f>IF(Main!$G$9=TRUE,F17*Main!$AB$6,"0")</f>
        <v>2835</v>
      </c>
      <c r="H17" s="188">
        <f>IF(Main!$G$10=TRUE,F17*Main!$AB$7,"0")</f>
        <v>17010</v>
      </c>
      <c r="I17" s="188">
        <f>IF(Main!$G$11=TRUE,F17*Main!$AB$8,"0")</f>
        <v>17010</v>
      </c>
      <c r="J17" s="188">
        <f>F17*Calc!$D$7</f>
        <v>51030</v>
      </c>
      <c r="K17" s="188">
        <f>IF(Main!$L$10=TRUE,F17*Main!$AB$13,"0")</f>
        <v>2835</v>
      </c>
      <c r="L17" s="188">
        <f>IF(Main!$L$11=TRUE,F17*Main!$AB$14,"0")</f>
        <v>22680</v>
      </c>
      <c r="M17" s="189">
        <f t="shared" si="2"/>
        <v>226800</v>
      </c>
      <c r="N17" s="12"/>
      <c r="O17" s="12"/>
    </row>
    <row r="18" ht="18.75" customHeight="1">
      <c r="A18" s="11"/>
      <c r="B18" s="11"/>
      <c r="C18" s="219" t="str">
        <f>TranslationData!C87</f>
        <v>Poplar</v>
      </c>
      <c r="D18" s="220"/>
      <c r="E18" s="192">
        <v>2.82</v>
      </c>
      <c r="F18" s="193">
        <f t="shared" si="1"/>
        <v>28200</v>
      </c>
      <c r="G18" s="193">
        <f>IF(Main!$G$9=TRUE,F18*Main!$AB$6,"0")</f>
        <v>705</v>
      </c>
      <c r="H18" s="193">
        <f>IF(Main!$G$10=TRUE,F18*Main!$AB$7,"0")</f>
        <v>4230</v>
      </c>
      <c r="I18" s="193">
        <f>IF(Main!$G$11=TRUE,F18*Main!$AB$8,"0")</f>
        <v>4230</v>
      </c>
      <c r="J18" s="193">
        <f>F18*Calc!$D$7</f>
        <v>12690</v>
      </c>
      <c r="K18" s="193">
        <f>IF(Main!$L$10=TRUE,F18*Main!$AB$13,"0")</f>
        <v>705</v>
      </c>
      <c r="L18" s="193">
        <f>IF(Main!$L$11=TRUE,F18*Main!$AB$14,"0")</f>
        <v>5640</v>
      </c>
      <c r="M18" s="194">
        <f t="shared" si="2"/>
        <v>56400</v>
      </c>
      <c r="N18" s="12"/>
      <c r="O18" s="12"/>
    </row>
    <row r="19" ht="18.75" customHeight="1">
      <c r="A19" s="11"/>
      <c r="B19" s="11"/>
      <c r="C19" s="221" t="str">
        <f>TranslationData!C88</f>
        <v>Grass</v>
      </c>
      <c r="D19" s="222"/>
      <c r="E19" s="223">
        <v>3.28</v>
      </c>
      <c r="F19" s="224">
        <f t="shared" si="1"/>
        <v>32800</v>
      </c>
      <c r="G19" s="224">
        <f>IF(Main!$G$9=TRUE,F19*Main!$AB$6,"0")</f>
        <v>820</v>
      </c>
      <c r="H19" s="224">
        <f>IF(Main!$G$10=TRUE,F19*Main!$AB$7,"0")</f>
        <v>4920</v>
      </c>
      <c r="I19" s="224">
        <f>IF(Main!$G$11=TRUE,F19*Main!$AB$8,"0")</f>
        <v>4920</v>
      </c>
      <c r="J19" s="224">
        <f>F19*Calc!$D$7</f>
        <v>14760</v>
      </c>
      <c r="K19" s="224">
        <f>IF(Main!$L$10=TRUE,F19*Main!$AB$13,"0")</f>
        <v>820</v>
      </c>
      <c r="L19" s="224">
        <f>IF(Main!$L$11=TRUE,F19*Main!$AB$14,"0")</f>
        <v>6560</v>
      </c>
      <c r="M19" s="225">
        <f t="shared" si="2"/>
        <v>65600</v>
      </c>
      <c r="N19" s="12"/>
      <c r="O19" s="12"/>
    </row>
    <row r="20" ht="18.75" customHeight="1">
      <c r="A20" s="11"/>
      <c r="B20" s="22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6"/>
      <c r="O20" s="12"/>
    </row>
    <row r="21" ht="18.75" customHeight="1">
      <c r="A21" s="227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6"/>
    </row>
  </sheetData>
  <mergeCells count="9">
    <mergeCell ref="B20:N20"/>
    <mergeCell ref="A21:O21"/>
    <mergeCell ref="A1:O1"/>
    <mergeCell ref="A2:A20"/>
    <mergeCell ref="B2:N2"/>
    <mergeCell ref="O2:O20"/>
    <mergeCell ref="B3:B19"/>
    <mergeCell ref="C3:D3"/>
    <mergeCell ref="N3:N1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4" max="4" width="2.0"/>
    <col customWidth="1" min="8" max="9" width="12.63"/>
    <col customWidth="1" min="14" max="15" width="3.25"/>
  </cols>
  <sheetData>
    <row r="1" ht="18.75" customHeight="1">
      <c r="A1" s="228"/>
    </row>
    <row r="2" ht="18.75" customHeight="1">
      <c r="A2" s="228"/>
      <c r="B2" s="22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2"/>
    </row>
    <row r="3" ht="18.75" customHeight="1">
      <c r="B3" s="230"/>
      <c r="C3" s="231"/>
      <c r="E3" s="232" t="str">
        <f>TranslationData!C66</f>
        <v>Easy</v>
      </c>
      <c r="F3" s="15"/>
      <c r="G3" s="16"/>
      <c r="H3" s="233" t="str">
        <f>TranslationData!C67</f>
        <v>Normal</v>
      </c>
      <c r="I3" s="15"/>
      <c r="J3" s="16"/>
      <c r="K3" s="234" t="str">
        <f>TranslationData!C68</f>
        <v>Hard</v>
      </c>
      <c r="L3" s="15"/>
      <c r="M3" s="16"/>
      <c r="N3" s="235"/>
    </row>
    <row r="4" ht="18.75" customHeight="1">
      <c r="B4" s="11"/>
      <c r="C4" s="14" t="str">
        <f>TranslationData!C70</f>
        <v>Crop Name</v>
      </c>
      <c r="D4" s="16"/>
      <c r="E4" s="236" t="str">
        <f>TranslationData!C69</f>
        <v>Default</v>
      </c>
      <c r="F4" s="237">
        <v>1.3</v>
      </c>
      <c r="G4" s="238">
        <v>1.5</v>
      </c>
      <c r="H4" s="236" t="str">
        <f>TranslationData!C69</f>
        <v>Default</v>
      </c>
      <c r="I4" s="237">
        <v>1.3</v>
      </c>
      <c r="J4" s="238">
        <v>1.5</v>
      </c>
      <c r="K4" s="239" t="str">
        <f>TranslationData!C69</f>
        <v>Default</v>
      </c>
      <c r="L4" s="237">
        <v>1.3</v>
      </c>
      <c r="M4" s="238">
        <v>1.5</v>
      </c>
      <c r="N4" s="12"/>
    </row>
    <row r="5" ht="18.75" customHeight="1">
      <c r="B5" s="11"/>
      <c r="C5" s="240" t="str">
        <f>TranslationData!C73</f>
        <v>Wheat</v>
      </c>
      <c r="D5" s="241"/>
      <c r="E5" s="242">
        <f t="shared" ref="E5:E20" si="1">$K5*$E$21</f>
        <v>1.011</v>
      </c>
      <c r="F5" s="243">
        <f t="shared" ref="F5:F20" si="2">$E5*$F$21</f>
        <v>1.3143</v>
      </c>
      <c r="G5" s="244">
        <f t="shared" ref="G5:G20" si="3">$E5*$G$21</f>
        <v>1.5165</v>
      </c>
      <c r="H5" s="242">
        <f t="shared" ref="H5:H20" si="4">$K5*$H$21</f>
        <v>0.6066</v>
      </c>
      <c r="I5" s="243">
        <f t="shared" ref="I5:I20" si="5">$H5*$F$21</f>
        <v>0.78858</v>
      </c>
      <c r="J5" s="244">
        <f t="shared" ref="J5:J20" si="6">$H5*$G$21</f>
        <v>0.9099</v>
      </c>
      <c r="K5" s="245">
        <v>0.337</v>
      </c>
      <c r="L5" s="246">
        <f t="shared" ref="L5:L20" si="7">$K5*$F$21</f>
        <v>0.4381</v>
      </c>
      <c r="M5" s="244">
        <f t="shared" ref="M5:M20" si="8">$K5*$G$21</f>
        <v>0.5055</v>
      </c>
      <c r="N5" s="12"/>
    </row>
    <row r="6" ht="18.75" customHeight="1">
      <c r="B6" s="11"/>
      <c r="C6" s="247" t="str">
        <f>TranslationData!C74</f>
        <v>Barley</v>
      </c>
      <c r="D6" s="248"/>
      <c r="E6" s="249">
        <f t="shared" si="1"/>
        <v>0.939</v>
      </c>
      <c r="F6" s="250">
        <f t="shared" si="2"/>
        <v>1.2207</v>
      </c>
      <c r="G6" s="251">
        <f t="shared" si="3"/>
        <v>1.4085</v>
      </c>
      <c r="H6" s="249">
        <f t="shared" si="4"/>
        <v>0.5634</v>
      </c>
      <c r="I6" s="250">
        <f t="shared" si="5"/>
        <v>0.73242</v>
      </c>
      <c r="J6" s="251">
        <f t="shared" si="6"/>
        <v>0.8451</v>
      </c>
      <c r="K6" s="252">
        <v>0.313</v>
      </c>
      <c r="L6" s="253">
        <f t="shared" si="7"/>
        <v>0.4069</v>
      </c>
      <c r="M6" s="251">
        <f t="shared" si="8"/>
        <v>0.4695</v>
      </c>
      <c r="N6" s="12"/>
    </row>
    <row r="7" ht="18.75" customHeight="1">
      <c r="B7" s="11"/>
      <c r="C7" s="254" t="str">
        <f>TranslationData!C75</f>
        <v>Oat</v>
      </c>
      <c r="D7" s="255"/>
      <c r="E7" s="256">
        <f t="shared" si="1"/>
        <v>1.596</v>
      </c>
      <c r="F7" s="257">
        <f t="shared" si="2"/>
        <v>2.0748</v>
      </c>
      <c r="G7" s="258">
        <f t="shared" si="3"/>
        <v>2.394</v>
      </c>
      <c r="H7" s="256">
        <f t="shared" si="4"/>
        <v>0.9576</v>
      </c>
      <c r="I7" s="257">
        <f t="shared" si="5"/>
        <v>1.24488</v>
      </c>
      <c r="J7" s="258">
        <f t="shared" si="6"/>
        <v>1.4364</v>
      </c>
      <c r="K7" s="259">
        <v>0.532</v>
      </c>
      <c r="L7" s="260">
        <f t="shared" si="7"/>
        <v>0.6916</v>
      </c>
      <c r="M7" s="258">
        <f t="shared" si="8"/>
        <v>0.798</v>
      </c>
      <c r="N7" s="12"/>
    </row>
    <row r="8" ht="18.75" customHeight="1">
      <c r="B8" s="11"/>
      <c r="C8" s="247" t="str">
        <f>TranslationData!C76</f>
        <v>Canola</v>
      </c>
      <c r="D8" s="261"/>
      <c r="E8" s="249">
        <f t="shared" si="1"/>
        <v>1.809</v>
      </c>
      <c r="F8" s="250">
        <f t="shared" si="2"/>
        <v>2.3517</v>
      </c>
      <c r="G8" s="251">
        <f t="shared" si="3"/>
        <v>2.7135</v>
      </c>
      <c r="H8" s="249">
        <f t="shared" si="4"/>
        <v>1.0854</v>
      </c>
      <c r="I8" s="250">
        <f t="shared" si="5"/>
        <v>1.41102</v>
      </c>
      <c r="J8" s="251">
        <f t="shared" si="6"/>
        <v>1.6281</v>
      </c>
      <c r="K8" s="252">
        <v>0.603</v>
      </c>
      <c r="L8" s="253">
        <f t="shared" si="7"/>
        <v>0.7839</v>
      </c>
      <c r="M8" s="251">
        <f t="shared" si="8"/>
        <v>0.9045</v>
      </c>
      <c r="N8" s="12"/>
    </row>
    <row r="9" ht="18.75" customHeight="1">
      <c r="B9" s="11"/>
      <c r="C9" s="254" t="str">
        <f>TranslationData!C77</f>
        <v>Sorghum</v>
      </c>
      <c r="D9" s="262"/>
      <c r="E9" s="256">
        <f t="shared" si="1"/>
        <v>1.29</v>
      </c>
      <c r="F9" s="257">
        <f t="shared" si="2"/>
        <v>1.677</v>
      </c>
      <c r="G9" s="258">
        <f t="shared" si="3"/>
        <v>1.935</v>
      </c>
      <c r="H9" s="256">
        <f t="shared" si="4"/>
        <v>0.774</v>
      </c>
      <c r="I9" s="257">
        <f t="shared" si="5"/>
        <v>1.0062</v>
      </c>
      <c r="J9" s="258">
        <f t="shared" si="6"/>
        <v>1.161</v>
      </c>
      <c r="K9" s="259">
        <v>0.43</v>
      </c>
      <c r="L9" s="260">
        <f t="shared" si="7"/>
        <v>0.559</v>
      </c>
      <c r="M9" s="258">
        <f t="shared" si="8"/>
        <v>0.645</v>
      </c>
      <c r="N9" s="12"/>
    </row>
    <row r="10" ht="18.75" customHeight="1">
      <c r="B10" s="11"/>
      <c r="C10" s="247" t="str">
        <f>TranslationData!C78</f>
        <v>Grapes</v>
      </c>
      <c r="D10" s="263"/>
      <c r="E10" s="249">
        <f t="shared" si="1"/>
        <v>1.809</v>
      </c>
      <c r="F10" s="250">
        <f t="shared" si="2"/>
        <v>2.3517</v>
      </c>
      <c r="G10" s="251">
        <f t="shared" si="3"/>
        <v>2.7135</v>
      </c>
      <c r="H10" s="249">
        <f t="shared" si="4"/>
        <v>1.0854</v>
      </c>
      <c r="I10" s="250">
        <f t="shared" si="5"/>
        <v>1.41102</v>
      </c>
      <c r="J10" s="251">
        <f t="shared" si="6"/>
        <v>1.6281</v>
      </c>
      <c r="K10" s="252">
        <v>0.603</v>
      </c>
      <c r="L10" s="253">
        <f t="shared" si="7"/>
        <v>0.7839</v>
      </c>
      <c r="M10" s="251">
        <f t="shared" si="8"/>
        <v>0.9045</v>
      </c>
      <c r="N10" s="12"/>
    </row>
    <row r="11" ht="18.75" customHeight="1">
      <c r="B11" s="11"/>
      <c r="C11" s="254" t="str">
        <f>TranslationData!C79</f>
        <v>Olives</v>
      </c>
      <c r="D11" s="264"/>
      <c r="E11" s="256">
        <f t="shared" si="1"/>
        <v>1.809</v>
      </c>
      <c r="F11" s="257">
        <f t="shared" si="2"/>
        <v>2.3517</v>
      </c>
      <c r="G11" s="258">
        <f t="shared" si="3"/>
        <v>2.7135</v>
      </c>
      <c r="H11" s="256">
        <f t="shared" si="4"/>
        <v>1.0854</v>
      </c>
      <c r="I11" s="257">
        <f t="shared" si="5"/>
        <v>1.41102</v>
      </c>
      <c r="J11" s="258">
        <f t="shared" si="6"/>
        <v>1.6281</v>
      </c>
      <c r="K11" s="259">
        <v>0.603</v>
      </c>
      <c r="L11" s="260">
        <f t="shared" si="7"/>
        <v>0.7839</v>
      </c>
      <c r="M11" s="258">
        <f t="shared" si="8"/>
        <v>0.9045</v>
      </c>
      <c r="N11" s="12"/>
    </row>
    <row r="12" ht="18.75" customHeight="1">
      <c r="B12" s="11"/>
      <c r="C12" s="247" t="str">
        <f>TranslationData!C80</f>
        <v>Sunflowers</v>
      </c>
      <c r="D12" s="265"/>
      <c r="E12" s="249">
        <f t="shared" si="1"/>
        <v>2.019</v>
      </c>
      <c r="F12" s="250">
        <f t="shared" si="2"/>
        <v>2.6247</v>
      </c>
      <c r="G12" s="251">
        <f t="shared" si="3"/>
        <v>3.0285</v>
      </c>
      <c r="H12" s="249">
        <f t="shared" si="4"/>
        <v>1.2114</v>
      </c>
      <c r="I12" s="250">
        <f t="shared" si="5"/>
        <v>1.57482</v>
      </c>
      <c r="J12" s="251">
        <f t="shared" si="6"/>
        <v>1.8171</v>
      </c>
      <c r="K12" s="252">
        <v>0.673</v>
      </c>
      <c r="L12" s="253">
        <f t="shared" si="7"/>
        <v>0.8749</v>
      </c>
      <c r="M12" s="251">
        <f t="shared" si="8"/>
        <v>1.0095</v>
      </c>
      <c r="N12" s="12"/>
    </row>
    <row r="13" ht="18.75" customHeight="1">
      <c r="B13" s="11"/>
      <c r="C13" s="254" t="str">
        <f>TranslationData!C81</f>
        <v>Soybeans</v>
      </c>
      <c r="D13" s="266"/>
      <c r="E13" s="256">
        <f t="shared" si="1"/>
        <v>2.334</v>
      </c>
      <c r="F13" s="257">
        <f t="shared" si="2"/>
        <v>3.0342</v>
      </c>
      <c r="G13" s="258">
        <f t="shared" si="3"/>
        <v>3.501</v>
      </c>
      <c r="H13" s="256">
        <f t="shared" si="4"/>
        <v>1.4004</v>
      </c>
      <c r="I13" s="257">
        <f t="shared" si="5"/>
        <v>1.82052</v>
      </c>
      <c r="J13" s="258">
        <f t="shared" si="6"/>
        <v>2.1006</v>
      </c>
      <c r="K13" s="259">
        <v>0.778</v>
      </c>
      <c r="L13" s="260">
        <f t="shared" si="7"/>
        <v>1.0114</v>
      </c>
      <c r="M13" s="258">
        <f t="shared" si="8"/>
        <v>1.167</v>
      </c>
      <c r="N13" s="12"/>
    </row>
    <row r="14" ht="18.75" customHeight="1">
      <c r="B14" s="11"/>
      <c r="C14" s="247" t="str">
        <f>TranslationData!C82</f>
        <v>Corn</v>
      </c>
      <c r="D14" s="267"/>
      <c r="E14" s="249">
        <f t="shared" si="1"/>
        <v>1.14</v>
      </c>
      <c r="F14" s="250">
        <f t="shared" si="2"/>
        <v>1.482</v>
      </c>
      <c r="G14" s="251">
        <f t="shared" si="3"/>
        <v>1.71</v>
      </c>
      <c r="H14" s="249">
        <f t="shared" si="4"/>
        <v>0.684</v>
      </c>
      <c r="I14" s="250">
        <f t="shared" si="5"/>
        <v>0.8892</v>
      </c>
      <c r="J14" s="251">
        <f t="shared" si="6"/>
        <v>1.026</v>
      </c>
      <c r="K14" s="252">
        <v>0.38</v>
      </c>
      <c r="L14" s="253">
        <f t="shared" si="7"/>
        <v>0.494</v>
      </c>
      <c r="M14" s="251">
        <f t="shared" si="8"/>
        <v>0.57</v>
      </c>
      <c r="N14" s="12"/>
    </row>
    <row r="15" ht="18.75" customHeight="1">
      <c r="B15" s="11"/>
      <c r="C15" s="268" t="str">
        <f>TranslationData!C83</f>
        <v>Potatoes</v>
      </c>
      <c r="D15" s="269"/>
      <c r="E15" s="256">
        <f t="shared" si="1"/>
        <v>0.516</v>
      </c>
      <c r="F15" s="257">
        <f t="shared" si="2"/>
        <v>0.6708</v>
      </c>
      <c r="G15" s="258">
        <f t="shared" si="3"/>
        <v>0.774</v>
      </c>
      <c r="H15" s="256">
        <f t="shared" si="4"/>
        <v>0.3096</v>
      </c>
      <c r="I15" s="257">
        <f t="shared" si="5"/>
        <v>0.40248</v>
      </c>
      <c r="J15" s="258">
        <f t="shared" si="6"/>
        <v>0.4644</v>
      </c>
      <c r="K15" s="259">
        <v>0.172</v>
      </c>
      <c r="L15" s="260">
        <f t="shared" si="7"/>
        <v>0.2236</v>
      </c>
      <c r="M15" s="258">
        <f t="shared" si="8"/>
        <v>0.258</v>
      </c>
      <c r="N15" s="12"/>
    </row>
    <row r="16" ht="18.75" customHeight="1">
      <c r="B16" s="11"/>
      <c r="C16" s="247" t="str">
        <f>TranslationData!C84</f>
        <v>Sugar Beet</v>
      </c>
      <c r="D16" s="270"/>
      <c r="E16" s="249">
        <f t="shared" si="1"/>
        <v>0.366</v>
      </c>
      <c r="F16" s="250">
        <f t="shared" si="2"/>
        <v>0.4758</v>
      </c>
      <c r="G16" s="251">
        <f t="shared" si="3"/>
        <v>0.549</v>
      </c>
      <c r="H16" s="249">
        <f t="shared" si="4"/>
        <v>0.2196</v>
      </c>
      <c r="I16" s="250">
        <f t="shared" si="5"/>
        <v>0.28548</v>
      </c>
      <c r="J16" s="251">
        <f t="shared" si="6"/>
        <v>0.3294</v>
      </c>
      <c r="K16" s="252">
        <v>0.122</v>
      </c>
      <c r="L16" s="253">
        <f t="shared" si="7"/>
        <v>0.1586</v>
      </c>
      <c r="M16" s="251">
        <f t="shared" si="8"/>
        <v>0.183</v>
      </c>
      <c r="N16" s="12"/>
    </row>
    <row r="17" ht="18.75" customHeight="1">
      <c r="B17" s="11"/>
      <c r="C17" s="254" t="str">
        <f>TranslationData!C85</f>
        <v>Cotton</v>
      </c>
      <c r="D17" s="271"/>
      <c r="E17" s="256">
        <f t="shared" si="1"/>
        <v>3.756</v>
      </c>
      <c r="F17" s="257">
        <f t="shared" si="2"/>
        <v>4.8828</v>
      </c>
      <c r="G17" s="258">
        <f t="shared" si="3"/>
        <v>5.634</v>
      </c>
      <c r="H17" s="256">
        <f t="shared" si="4"/>
        <v>2.2536</v>
      </c>
      <c r="I17" s="257">
        <f t="shared" si="5"/>
        <v>2.92968</v>
      </c>
      <c r="J17" s="258">
        <f t="shared" si="6"/>
        <v>3.3804</v>
      </c>
      <c r="K17" s="259">
        <v>1.252</v>
      </c>
      <c r="L17" s="260">
        <f t="shared" si="7"/>
        <v>1.6276</v>
      </c>
      <c r="M17" s="258">
        <f t="shared" si="8"/>
        <v>1.878</v>
      </c>
      <c r="N17" s="12"/>
    </row>
    <row r="18" ht="18.75" customHeight="1">
      <c r="B18" s="11"/>
      <c r="C18" s="247" t="str">
        <f>TranslationData!C86</f>
        <v>Sugarcane</v>
      </c>
      <c r="D18" s="272"/>
      <c r="E18" s="249">
        <f t="shared" si="1"/>
        <v>0.357</v>
      </c>
      <c r="F18" s="250">
        <f t="shared" si="2"/>
        <v>0.4641</v>
      </c>
      <c r="G18" s="251">
        <f t="shared" si="3"/>
        <v>0.5355</v>
      </c>
      <c r="H18" s="249">
        <f t="shared" si="4"/>
        <v>0.2142</v>
      </c>
      <c r="I18" s="250">
        <f t="shared" si="5"/>
        <v>0.27846</v>
      </c>
      <c r="J18" s="251">
        <f t="shared" si="6"/>
        <v>0.3213</v>
      </c>
      <c r="K18" s="252">
        <v>0.119</v>
      </c>
      <c r="L18" s="253">
        <f t="shared" si="7"/>
        <v>0.1547</v>
      </c>
      <c r="M18" s="251">
        <f t="shared" si="8"/>
        <v>0.1785</v>
      </c>
      <c r="N18" s="12"/>
    </row>
    <row r="19" ht="18.75" customHeight="1">
      <c r="B19" s="11"/>
      <c r="C19" s="273" t="str">
        <f>TranslationData!C87</f>
        <v>Poplar</v>
      </c>
      <c r="D19" s="274"/>
      <c r="E19" s="256">
        <f t="shared" si="1"/>
        <v>0.24</v>
      </c>
      <c r="F19" s="257">
        <f t="shared" si="2"/>
        <v>0.312</v>
      </c>
      <c r="G19" s="258">
        <f t="shared" si="3"/>
        <v>0.36</v>
      </c>
      <c r="H19" s="256">
        <f t="shared" si="4"/>
        <v>0.144</v>
      </c>
      <c r="I19" s="257">
        <f t="shared" si="5"/>
        <v>0.1872</v>
      </c>
      <c r="J19" s="258">
        <f t="shared" si="6"/>
        <v>0.216</v>
      </c>
      <c r="K19" s="259">
        <v>0.08</v>
      </c>
      <c r="L19" s="260">
        <f t="shared" si="7"/>
        <v>0.104</v>
      </c>
      <c r="M19" s="258">
        <f t="shared" si="8"/>
        <v>0.12</v>
      </c>
      <c r="N19" s="12"/>
    </row>
    <row r="20" ht="18.75" customHeight="1">
      <c r="B20" s="11"/>
      <c r="C20" s="275" t="str">
        <f>TranslationData!C88</f>
        <v>Grass</v>
      </c>
      <c r="D20" s="276"/>
      <c r="E20" s="277">
        <f t="shared" si="1"/>
        <v>0.135</v>
      </c>
      <c r="F20" s="278">
        <f t="shared" si="2"/>
        <v>0.1755</v>
      </c>
      <c r="G20" s="279">
        <f t="shared" si="3"/>
        <v>0.2025</v>
      </c>
      <c r="H20" s="277">
        <f t="shared" si="4"/>
        <v>0.081</v>
      </c>
      <c r="I20" s="278">
        <f t="shared" si="5"/>
        <v>0.1053</v>
      </c>
      <c r="J20" s="279">
        <f t="shared" si="6"/>
        <v>0.1215</v>
      </c>
      <c r="K20" s="280">
        <v>0.045</v>
      </c>
      <c r="L20" s="281">
        <f t="shared" si="7"/>
        <v>0.0585</v>
      </c>
      <c r="M20" s="279">
        <f t="shared" si="8"/>
        <v>0.0675</v>
      </c>
      <c r="N20" s="12"/>
    </row>
    <row r="21" ht="18.75" customHeight="1">
      <c r="B21" s="282"/>
      <c r="C21" s="95"/>
      <c r="D21" s="95"/>
      <c r="E21" s="283">
        <v>3.0</v>
      </c>
      <c r="F21" s="283">
        <v>1.3</v>
      </c>
      <c r="G21" s="283">
        <v>1.5</v>
      </c>
      <c r="H21" s="283">
        <v>1.8</v>
      </c>
      <c r="I21" s="283"/>
      <c r="J21" s="95"/>
      <c r="K21" s="95"/>
      <c r="L21" s="95"/>
      <c r="M21" s="95"/>
      <c r="N21" s="96"/>
    </row>
    <row r="22" ht="18.75" customHeight="1">
      <c r="A22" s="2"/>
    </row>
  </sheetData>
  <mergeCells count="14">
    <mergeCell ref="H3:J3"/>
    <mergeCell ref="K3:M3"/>
    <mergeCell ref="C3:D3"/>
    <mergeCell ref="C4:D4"/>
    <mergeCell ref="B21:D21"/>
    <mergeCell ref="I21:N21"/>
    <mergeCell ref="A1:O1"/>
    <mergeCell ref="A2:A21"/>
    <mergeCell ref="B2:N2"/>
    <mergeCell ref="O2:O21"/>
    <mergeCell ref="B3:B20"/>
    <mergeCell ref="E3:G3"/>
    <mergeCell ref="N3:N20"/>
    <mergeCell ref="A22:O2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FC5E8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3" max="3" width="12.63"/>
    <col customWidth="1" min="4" max="4" width="2.0"/>
    <col customWidth="1" min="5" max="7" width="12.63"/>
    <col customWidth="1" min="8" max="10" width="3.25"/>
    <col customWidth="1" min="12" max="12" width="3.25"/>
    <col customWidth="1" min="13" max="13" width="9.5"/>
    <col customWidth="1" min="15" max="15" width="12.63"/>
    <col customWidth="1" min="16" max="17" width="3.25"/>
  </cols>
  <sheetData>
    <row r="1" ht="18.75" customHeight="1">
      <c r="A1" s="284"/>
    </row>
    <row r="2" ht="18.75" customHeight="1">
      <c r="A2" s="285"/>
      <c r="B2" s="286" t="str">
        <f>TranslationData!C93</f>
        <v>Seed Usage</v>
      </c>
      <c r="C2" s="4"/>
      <c r="D2" s="4"/>
      <c r="E2" s="4"/>
      <c r="F2" s="4"/>
      <c r="G2" s="4"/>
      <c r="H2" s="5"/>
      <c r="I2" s="285"/>
      <c r="J2" s="287" t="str">
        <f>TranslationData!C95</f>
        <v>Lime and Herbicide Usage</v>
      </c>
      <c r="K2" s="4"/>
      <c r="L2" s="4"/>
      <c r="M2" s="4"/>
      <c r="N2" s="4"/>
      <c r="O2" s="4"/>
      <c r="P2" s="5"/>
      <c r="Q2" s="288"/>
    </row>
    <row r="3" ht="18.75" customHeight="1">
      <c r="B3" s="11"/>
      <c r="H3" s="12"/>
      <c r="J3" s="11"/>
      <c r="P3" s="12"/>
    </row>
    <row r="4" ht="18.75" customHeight="1">
      <c r="B4" s="11"/>
      <c r="H4" s="12"/>
      <c r="J4" s="11"/>
      <c r="P4" s="12"/>
    </row>
    <row r="5" ht="18.75" customHeight="1">
      <c r="B5" s="289"/>
      <c r="C5" s="14" t="s">
        <v>10</v>
      </c>
      <c r="D5" s="65"/>
      <c r="E5" s="153" t="s">
        <v>11</v>
      </c>
      <c r="F5" s="153" t="s">
        <v>12</v>
      </c>
      <c r="G5" s="290" t="str">
        <f>TranslationData!C94</f>
        <v>Cost per L</v>
      </c>
      <c r="H5" s="291"/>
      <c r="J5" s="292"/>
      <c r="K5" s="19" t="s">
        <v>13</v>
      </c>
      <c r="L5" s="65"/>
      <c r="M5" s="293" t="s">
        <v>11</v>
      </c>
      <c r="N5" s="293" t="s">
        <v>12</v>
      </c>
      <c r="O5" s="294" t="str">
        <f>TranslationData!C94</f>
        <v>Cost per L</v>
      </c>
      <c r="P5" s="295"/>
    </row>
    <row r="6" ht="18.75" customHeight="1">
      <c r="B6" s="11"/>
      <c r="C6" s="296" t="str">
        <f>TranslationData!C73</f>
        <v>Wheat</v>
      </c>
      <c r="D6" s="297"/>
      <c r="E6" s="298">
        <v>0.05</v>
      </c>
      <c r="F6" s="299">
        <f t="shared" ref="F6:F10" si="1">E6*10000</f>
        <v>500</v>
      </c>
      <c r="G6" s="300">
        <v>0.8</v>
      </c>
      <c r="H6" s="12"/>
      <c r="J6" s="11"/>
      <c r="K6" s="301" t="s">
        <v>14</v>
      </c>
      <c r="L6" s="72"/>
      <c r="M6" s="302">
        <v>0.333333333333333</v>
      </c>
      <c r="N6" s="303">
        <f>$M$6*10000</f>
        <v>3333.333333</v>
      </c>
      <c r="O6" s="304">
        <v>0.175</v>
      </c>
      <c r="P6" s="12"/>
    </row>
    <row r="7" ht="18.75" customHeight="1">
      <c r="B7" s="11"/>
      <c r="C7" s="305" t="str">
        <f>TranslationData!C74</f>
        <v>Barley</v>
      </c>
      <c r="D7" s="306"/>
      <c r="E7" s="307">
        <v>0.05</v>
      </c>
      <c r="F7" s="308">
        <f t="shared" si="1"/>
        <v>500</v>
      </c>
      <c r="G7" s="309">
        <v>0.8</v>
      </c>
      <c r="H7" s="12"/>
      <c r="J7" s="11"/>
      <c r="K7" s="310" t="s">
        <v>15</v>
      </c>
      <c r="L7" s="85"/>
      <c r="M7" s="311">
        <v>0.03</v>
      </c>
      <c r="N7" s="312">
        <f>$M$7*10000</f>
        <v>300</v>
      </c>
      <c r="O7" s="313">
        <v>1.2</v>
      </c>
      <c r="P7" s="12"/>
    </row>
    <row r="8" ht="18.75" customHeight="1">
      <c r="B8" s="11"/>
      <c r="C8" s="314" t="str">
        <f>TranslationData!C75</f>
        <v>Oat</v>
      </c>
      <c r="D8" s="315"/>
      <c r="E8" s="316">
        <v>0.05</v>
      </c>
      <c r="F8" s="317">
        <f t="shared" si="1"/>
        <v>500</v>
      </c>
      <c r="G8" s="318">
        <v>0.8</v>
      </c>
      <c r="H8" s="12"/>
      <c r="J8" s="319"/>
      <c r="K8" s="95"/>
      <c r="L8" s="95"/>
      <c r="M8" s="95"/>
      <c r="N8" s="95"/>
      <c r="O8" s="95"/>
      <c r="P8" s="96"/>
    </row>
    <row r="9" ht="18.75" customHeight="1">
      <c r="B9" s="11"/>
      <c r="C9" s="305" t="str">
        <f>TranslationData!C76</f>
        <v>Canola</v>
      </c>
      <c r="D9" s="320"/>
      <c r="E9" s="307">
        <v>0.02</v>
      </c>
      <c r="F9" s="308">
        <f t="shared" si="1"/>
        <v>200</v>
      </c>
      <c r="G9" s="309">
        <v>0.8</v>
      </c>
      <c r="H9" s="12"/>
      <c r="J9" s="321"/>
    </row>
    <row r="10" ht="18.75" customHeight="1">
      <c r="B10" s="11"/>
      <c r="C10" s="314" t="str">
        <f>TranslationData!C77</f>
        <v>Sorghum</v>
      </c>
      <c r="D10" s="322"/>
      <c r="E10" s="323">
        <v>0.02</v>
      </c>
      <c r="F10" s="324">
        <f t="shared" si="1"/>
        <v>200</v>
      </c>
      <c r="G10" s="325">
        <v>0.8</v>
      </c>
      <c r="H10" s="12"/>
      <c r="J10" s="287" t="str">
        <f>TranslationData!C96</f>
        <v>Fertilizer Usage</v>
      </c>
      <c r="K10" s="4"/>
      <c r="L10" s="4"/>
      <c r="M10" s="4"/>
      <c r="N10" s="4"/>
      <c r="O10" s="4"/>
      <c r="P10" s="5"/>
    </row>
    <row r="11" ht="18.75" customHeight="1">
      <c r="B11" s="11"/>
      <c r="C11" s="305" t="str">
        <f>TranslationData!C78</f>
        <v>Grapes</v>
      </c>
      <c r="D11" s="326"/>
      <c r="E11" s="327"/>
      <c r="F11" s="4"/>
      <c r="G11" s="4"/>
      <c r="H11" s="12"/>
      <c r="J11" s="11"/>
      <c r="P11" s="12"/>
    </row>
    <row r="12" ht="18.75" customHeight="1">
      <c r="B12" s="11"/>
      <c r="C12" s="314" t="str">
        <f>TranslationData!C79</f>
        <v>Olives</v>
      </c>
      <c r="D12" s="328"/>
      <c r="E12" s="329"/>
      <c r="F12" s="95"/>
      <c r="G12" s="95"/>
      <c r="H12" s="12"/>
      <c r="J12" s="11"/>
      <c r="P12" s="12"/>
    </row>
    <row r="13" ht="18.75" customHeight="1">
      <c r="B13" s="11"/>
      <c r="C13" s="305" t="str">
        <f>TranslationData!C80</f>
        <v>Sunflowers</v>
      </c>
      <c r="D13" s="330"/>
      <c r="E13" s="331">
        <v>0.03</v>
      </c>
      <c r="F13" s="332">
        <f t="shared" ref="F13:F22" si="2">E13*10000</f>
        <v>300</v>
      </c>
      <c r="G13" s="333">
        <v>0.8</v>
      </c>
      <c r="H13" s="12"/>
      <c r="J13" s="334"/>
      <c r="K13" s="19" t="s">
        <v>13</v>
      </c>
      <c r="L13" s="65"/>
      <c r="M13" s="293" t="s">
        <v>11</v>
      </c>
      <c r="N13" s="293" t="s">
        <v>12</v>
      </c>
      <c r="O13" s="294" t="str">
        <f>TranslationData!C94</f>
        <v>Cost per L</v>
      </c>
      <c r="P13" s="295"/>
    </row>
    <row r="14" ht="18.75" customHeight="1">
      <c r="B14" s="11"/>
      <c r="C14" s="314" t="str">
        <f>TranslationData!C81</f>
        <v>Soybeans</v>
      </c>
      <c r="D14" s="335"/>
      <c r="E14" s="316">
        <v>0.03</v>
      </c>
      <c r="F14" s="317">
        <f t="shared" si="2"/>
        <v>300</v>
      </c>
      <c r="G14" s="318">
        <v>0.8</v>
      </c>
      <c r="H14" s="12"/>
      <c r="J14" s="11"/>
      <c r="K14" s="301" t="str">
        <f>TranslationData!C37</f>
        <v>Solid Fertilizer</v>
      </c>
      <c r="L14" s="72"/>
      <c r="M14" s="336">
        <v>0.02</v>
      </c>
      <c r="N14" s="337">
        <f>$M$14*10000</f>
        <v>200</v>
      </c>
      <c r="O14" s="304">
        <v>1.82</v>
      </c>
      <c r="P14" s="12"/>
    </row>
    <row r="15" ht="18.75" customHeight="1">
      <c r="B15" s="11"/>
      <c r="C15" s="305" t="str">
        <f>TranslationData!C82</f>
        <v>Corn</v>
      </c>
      <c r="D15" s="338"/>
      <c r="E15" s="307">
        <v>0.04</v>
      </c>
      <c r="F15" s="308">
        <f t="shared" si="2"/>
        <v>400</v>
      </c>
      <c r="G15" s="309">
        <v>0.8</v>
      </c>
      <c r="H15" s="12"/>
      <c r="J15" s="11"/>
      <c r="K15" s="339" t="str">
        <f>TranslationData!C38</f>
        <v>Liquid Fertilizer</v>
      </c>
      <c r="L15" s="77"/>
      <c r="M15" s="340">
        <v>0.03</v>
      </c>
      <c r="N15" s="341">
        <f>$M$15*10000</f>
        <v>300</v>
      </c>
      <c r="O15" s="342">
        <v>1.6</v>
      </c>
      <c r="P15" s="12"/>
    </row>
    <row r="16" ht="18.75" customHeight="1">
      <c r="B16" s="11"/>
      <c r="C16" s="314" t="str">
        <f>TranslationData!C83</f>
        <v>Potatoes</v>
      </c>
      <c r="D16" s="343"/>
      <c r="E16" s="316">
        <v>0.38</v>
      </c>
      <c r="F16" s="317">
        <f t="shared" si="2"/>
        <v>3800</v>
      </c>
      <c r="G16" s="344">
        <f>IF(Main!$W$6=TRUE,VLOOKUP(Main!C14,Calc!C12:G14,3,""),0.8)</f>
        <v>0.8</v>
      </c>
      <c r="H16" s="12"/>
      <c r="J16" s="11"/>
      <c r="K16" s="345" t="str">
        <f>TranslationData!C39</f>
        <v>Manure</v>
      </c>
      <c r="L16" s="77"/>
      <c r="M16" s="346">
        <v>1.4</v>
      </c>
      <c r="N16" s="347">
        <f>$M$16*10000</f>
        <v>14000</v>
      </c>
      <c r="O16" s="348">
        <f>IFS(Main!$C$14=Calc!C12,0.129,Main!$C$14=Calc!C13,0.077,Main!$C$14=Calc!C14,0.043)</f>
        <v>0.077</v>
      </c>
      <c r="P16" s="12"/>
    </row>
    <row r="17" ht="18.75" customHeight="1">
      <c r="B17" s="11"/>
      <c r="C17" s="305" t="str">
        <f>TranslationData!C84</f>
        <v>Sugar Beet</v>
      </c>
      <c r="D17" s="349"/>
      <c r="E17" s="307">
        <v>0.04</v>
      </c>
      <c r="F17" s="308">
        <f t="shared" si="2"/>
        <v>400</v>
      </c>
      <c r="G17" s="309">
        <v>0.8</v>
      </c>
      <c r="H17" s="12"/>
      <c r="J17" s="11"/>
      <c r="K17" s="339" t="str">
        <f>TranslationData!C40</f>
        <v>Slurry</v>
      </c>
      <c r="L17" s="77"/>
      <c r="M17" s="340">
        <v>1.42</v>
      </c>
      <c r="N17" s="341">
        <f>$M$17*10000</f>
        <v>14200</v>
      </c>
      <c r="O17" s="313">
        <f>IFS(Main!$C$14=Calc!C12,0.129,Main!$C$14=Calc!C13,0.077,Main!$C$14=Calc!C14,0.043)</f>
        <v>0.077</v>
      </c>
      <c r="P17" s="12"/>
    </row>
    <row r="18" ht="18.75" customHeight="1">
      <c r="B18" s="11"/>
      <c r="C18" s="314" t="str">
        <f>TranslationData!C85</f>
        <v>Cotton</v>
      </c>
      <c r="D18" s="350"/>
      <c r="E18" s="316">
        <v>0.05</v>
      </c>
      <c r="F18" s="317">
        <f t="shared" si="2"/>
        <v>500</v>
      </c>
      <c r="G18" s="318">
        <v>0.8</v>
      </c>
      <c r="H18" s="12"/>
      <c r="J18" s="11"/>
      <c r="K18" s="351" t="str">
        <f>TranslationData!C41</f>
        <v>Digestate</v>
      </c>
      <c r="L18" s="85"/>
      <c r="M18" s="352">
        <v>1.42</v>
      </c>
      <c r="N18" s="353">
        <f>$M$18*10000</f>
        <v>14200</v>
      </c>
      <c r="O18" s="354"/>
      <c r="P18" s="12"/>
    </row>
    <row r="19" ht="18.75" customHeight="1">
      <c r="B19" s="11"/>
      <c r="C19" s="305" t="str">
        <f>TranslationData!C86</f>
        <v>Sugarcane</v>
      </c>
      <c r="D19" s="355"/>
      <c r="E19" s="307">
        <v>1.2</v>
      </c>
      <c r="F19" s="308">
        <f t="shared" si="2"/>
        <v>12000</v>
      </c>
      <c r="G19" s="163">
        <f>IF(Main!$W$7=TRUE,VLOOKUP(Main!C14,Calc!C12:G14,3,""),0.19)</f>
        <v>0.19</v>
      </c>
      <c r="H19" s="12"/>
      <c r="J19" s="356"/>
      <c r="K19" s="95"/>
      <c r="L19" s="95"/>
      <c r="M19" s="95"/>
      <c r="N19" s="95"/>
      <c r="O19" s="95"/>
      <c r="P19" s="96"/>
    </row>
    <row r="20" ht="18.75" customHeight="1">
      <c r="B20" s="11"/>
      <c r="C20" s="357" t="str">
        <f>TranslationData!C87</f>
        <v>Poplar</v>
      </c>
      <c r="D20" s="358"/>
      <c r="E20" s="316">
        <v>0.15</v>
      </c>
      <c r="F20" s="317">
        <f t="shared" si="2"/>
        <v>1500</v>
      </c>
      <c r="G20" s="318">
        <v>0.14</v>
      </c>
      <c r="H20" s="12"/>
      <c r="J20" s="321"/>
    </row>
    <row r="21" ht="18.75" customHeight="1">
      <c r="B21" s="11"/>
      <c r="C21" s="305" t="str">
        <f>TranslationData!C88</f>
        <v>Grass</v>
      </c>
      <c r="D21" s="359"/>
      <c r="E21" s="307">
        <v>0.03</v>
      </c>
      <c r="F21" s="308">
        <f t="shared" si="2"/>
        <v>300</v>
      </c>
      <c r="G21" s="309">
        <v>0.8</v>
      </c>
      <c r="H21" s="12"/>
    </row>
    <row r="22" ht="18.75" customHeight="1">
      <c r="B22" s="360"/>
      <c r="C22" s="361" t="str">
        <f>TranslationData!C89</f>
        <v>Oilseed Radish</v>
      </c>
      <c r="D22" s="362"/>
      <c r="E22" s="363">
        <v>0.01</v>
      </c>
      <c r="F22" s="364">
        <f t="shared" si="2"/>
        <v>100</v>
      </c>
      <c r="G22" s="365">
        <v>0.8</v>
      </c>
      <c r="H22" s="360"/>
    </row>
    <row r="23" ht="18.75" customHeight="1">
      <c r="B23" s="356"/>
      <c r="C23" s="95"/>
      <c r="D23" s="95"/>
      <c r="E23" s="95"/>
      <c r="F23" s="95"/>
      <c r="G23" s="95"/>
      <c r="H23" s="96"/>
    </row>
    <row r="24" ht="18.75" customHeight="1">
      <c r="A24" s="366"/>
    </row>
  </sheetData>
  <mergeCells count="30">
    <mergeCell ref="E11:G12"/>
    <mergeCell ref="J13:J18"/>
    <mergeCell ref="K18:L18"/>
    <mergeCell ref="J19:P19"/>
    <mergeCell ref="J20:P23"/>
    <mergeCell ref="B23:H23"/>
    <mergeCell ref="A1:Q1"/>
    <mergeCell ref="A2:A23"/>
    <mergeCell ref="B2:H4"/>
    <mergeCell ref="J2:P4"/>
    <mergeCell ref="B5:B21"/>
    <mergeCell ref="C5:D5"/>
    <mergeCell ref="K13:L13"/>
    <mergeCell ref="A24:Q24"/>
    <mergeCell ref="I2:I23"/>
    <mergeCell ref="H5:H21"/>
    <mergeCell ref="J5:J7"/>
    <mergeCell ref="K5:L5"/>
    <mergeCell ref="K6:L6"/>
    <mergeCell ref="K7:L7"/>
    <mergeCell ref="P5:P7"/>
    <mergeCell ref="J8:P8"/>
    <mergeCell ref="J9:P9"/>
    <mergeCell ref="J10:P12"/>
    <mergeCell ref="Q2:Q23"/>
    <mergeCell ref="P13:P18"/>
    <mergeCell ref="K14:L14"/>
    <mergeCell ref="K15:L15"/>
    <mergeCell ref="K16:L16"/>
    <mergeCell ref="K17:L17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</sheetPr>
  <sheetViews>
    <sheetView workbookViewId="0"/>
  </sheetViews>
  <sheetFormatPr customHeight="1" defaultColWidth="12.63" defaultRowHeight="15.75"/>
  <cols>
    <col customWidth="1" min="1" max="2" width="3.25"/>
    <col customWidth="1" min="3" max="3" width="20.75"/>
    <col customWidth="1" min="4" max="6" width="22.0"/>
    <col customWidth="1" min="7" max="8" width="3.25"/>
  </cols>
  <sheetData>
    <row r="1" ht="18.75" customHeight="1">
      <c r="A1" s="367"/>
      <c r="B1" s="367"/>
      <c r="C1" s="367"/>
      <c r="D1" s="367"/>
      <c r="E1" s="367"/>
      <c r="F1" s="367"/>
      <c r="G1" s="367"/>
      <c r="H1" s="367"/>
    </row>
    <row r="2" ht="18.75" customHeight="1">
      <c r="A2" s="367"/>
      <c r="B2" s="368"/>
      <c r="C2" s="369"/>
      <c r="D2" s="369"/>
      <c r="E2" s="369"/>
      <c r="F2" s="369"/>
      <c r="G2" s="370"/>
      <c r="H2" s="367"/>
    </row>
    <row r="3" ht="18.75" customHeight="1">
      <c r="A3" s="367"/>
      <c r="B3" s="371"/>
      <c r="C3" s="372" t="s">
        <v>16</v>
      </c>
      <c r="D3" s="373" t="s">
        <v>5</v>
      </c>
      <c r="E3" s="374" t="s">
        <v>17</v>
      </c>
      <c r="F3" s="375" t="s">
        <v>18</v>
      </c>
      <c r="G3" s="376"/>
      <c r="H3" s="367"/>
    </row>
    <row r="4" ht="18.75" customHeight="1">
      <c r="A4" s="367"/>
      <c r="B4" s="371"/>
      <c r="C4" s="377" t="str">
        <f>INDIRECT(Main!AC19)</f>
        <v>Language</v>
      </c>
      <c r="D4" s="378" t="s">
        <v>19</v>
      </c>
      <c r="E4" s="379" t="s">
        <v>20</v>
      </c>
      <c r="F4" s="380" t="s">
        <v>21</v>
      </c>
      <c r="G4" s="376"/>
      <c r="H4" s="367"/>
    </row>
    <row r="5" ht="18.75" customHeight="1">
      <c r="A5" s="367"/>
      <c r="B5" s="371"/>
      <c r="C5" s="381" t="s">
        <v>22</v>
      </c>
      <c r="D5" s="382" t="s">
        <v>22</v>
      </c>
      <c r="E5" s="383" t="s">
        <v>23</v>
      </c>
      <c r="F5" s="384" t="s">
        <v>24</v>
      </c>
      <c r="G5" s="376"/>
      <c r="H5" s="367"/>
    </row>
    <row r="6" ht="18.75" customHeight="1">
      <c r="A6" s="367"/>
      <c r="B6" s="371"/>
      <c r="C6" s="377" t="s">
        <v>25</v>
      </c>
      <c r="D6" s="378" t="s">
        <v>25</v>
      </c>
      <c r="E6" s="385" t="s">
        <v>26</v>
      </c>
      <c r="F6" s="386" t="s">
        <v>27</v>
      </c>
      <c r="G6" s="376"/>
      <c r="H6" s="367"/>
    </row>
    <row r="7" ht="18.75" customHeight="1">
      <c r="A7" s="367"/>
      <c r="B7" s="371"/>
      <c r="C7" s="381" t="s">
        <v>0</v>
      </c>
      <c r="D7" s="382" t="s">
        <v>0</v>
      </c>
      <c r="E7" s="383" t="s">
        <v>28</v>
      </c>
      <c r="F7" s="384" t="s">
        <v>29</v>
      </c>
      <c r="G7" s="376"/>
      <c r="H7" s="367"/>
    </row>
    <row r="8" ht="18.75" customHeight="1">
      <c r="A8" s="367"/>
      <c r="B8" s="371"/>
      <c r="C8" s="377" t="s">
        <v>30</v>
      </c>
      <c r="D8" s="378" t="s">
        <v>30</v>
      </c>
      <c r="E8" s="385" t="s">
        <v>31</v>
      </c>
      <c r="F8" s="386" t="s">
        <v>32</v>
      </c>
      <c r="G8" s="376"/>
      <c r="H8" s="367"/>
    </row>
    <row r="9" ht="18.75" customHeight="1">
      <c r="A9" s="367"/>
      <c r="B9" s="371"/>
      <c r="C9" s="381" t="s">
        <v>33</v>
      </c>
      <c r="D9" s="382" t="s">
        <v>33</v>
      </c>
      <c r="E9" s="387" t="s">
        <v>34</v>
      </c>
      <c r="F9" s="388" t="s">
        <v>35</v>
      </c>
      <c r="G9" s="376"/>
      <c r="H9" s="367"/>
    </row>
    <row r="10" ht="18.75" customHeight="1">
      <c r="A10" s="367"/>
      <c r="B10" s="371"/>
      <c r="C10" s="377" t="s">
        <v>36</v>
      </c>
      <c r="D10" s="378" t="s">
        <v>36</v>
      </c>
      <c r="E10" s="389" t="s">
        <v>37</v>
      </c>
      <c r="F10" s="380" t="s">
        <v>38</v>
      </c>
      <c r="G10" s="376"/>
      <c r="H10" s="367"/>
    </row>
    <row r="11" ht="18.75" customHeight="1">
      <c r="A11" s="367"/>
      <c r="B11" s="371"/>
      <c r="C11" s="381" t="s">
        <v>39</v>
      </c>
      <c r="D11" s="382" t="s">
        <v>39</v>
      </c>
      <c r="E11" s="387" t="s">
        <v>40</v>
      </c>
      <c r="F11" s="388" t="s">
        <v>41</v>
      </c>
      <c r="G11" s="376"/>
      <c r="H11" s="367"/>
    </row>
    <row r="12" ht="18.75" customHeight="1">
      <c r="A12" s="367"/>
      <c r="B12" s="371"/>
      <c r="C12" s="377" t="s">
        <v>42</v>
      </c>
      <c r="D12" s="378" t="s">
        <v>42</v>
      </c>
      <c r="E12" s="389" t="s">
        <v>43</v>
      </c>
      <c r="F12" s="380" t="s">
        <v>44</v>
      </c>
      <c r="G12" s="376"/>
      <c r="H12" s="367"/>
    </row>
    <row r="13" ht="18.75" customHeight="1">
      <c r="A13" s="367"/>
      <c r="B13" s="371"/>
      <c r="C13" s="381" t="s">
        <v>45</v>
      </c>
      <c r="D13" s="382" t="s">
        <v>45</v>
      </c>
      <c r="E13" s="387" t="s">
        <v>46</v>
      </c>
      <c r="F13" s="388" t="s">
        <v>47</v>
      </c>
      <c r="G13" s="376"/>
      <c r="H13" s="367"/>
    </row>
    <row r="14" ht="18.75" customHeight="1">
      <c r="A14" s="367"/>
      <c r="B14" s="371"/>
      <c r="C14" s="377" t="s">
        <v>48</v>
      </c>
      <c r="D14" s="378" t="s">
        <v>48</v>
      </c>
      <c r="E14" s="389" t="s">
        <v>49</v>
      </c>
      <c r="F14" s="380" t="s">
        <v>50</v>
      </c>
      <c r="G14" s="376"/>
      <c r="H14" s="367"/>
    </row>
    <row r="15" ht="18.75" customHeight="1">
      <c r="A15" s="367"/>
      <c r="B15" s="371"/>
      <c r="C15" s="381" t="s">
        <v>51</v>
      </c>
      <c r="D15" s="382" t="s">
        <v>51</v>
      </c>
      <c r="E15" s="387" t="s">
        <v>52</v>
      </c>
      <c r="F15" s="388" t="s">
        <v>53</v>
      </c>
      <c r="G15" s="376"/>
      <c r="H15" s="367"/>
    </row>
    <row r="16" ht="18.75" customHeight="1">
      <c r="A16" s="367"/>
      <c r="B16" s="371"/>
      <c r="C16" s="377" t="s">
        <v>54</v>
      </c>
      <c r="D16" s="378" t="s">
        <v>54</v>
      </c>
      <c r="E16" s="389" t="s">
        <v>55</v>
      </c>
      <c r="F16" s="380" t="s">
        <v>56</v>
      </c>
      <c r="G16" s="376"/>
      <c r="H16" s="367"/>
    </row>
    <row r="17" ht="18.75" customHeight="1">
      <c r="A17" s="367"/>
      <c r="B17" s="371"/>
      <c r="C17" s="381" t="s">
        <v>57</v>
      </c>
      <c r="D17" s="382" t="s">
        <v>57</v>
      </c>
      <c r="E17" s="387" t="s">
        <v>58</v>
      </c>
      <c r="F17" s="388" t="s">
        <v>59</v>
      </c>
      <c r="G17" s="376"/>
      <c r="H17" s="367"/>
    </row>
    <row r="18" ht="18.75" customHeight="1">
      <c r="A18" s="367"/>
      <c r="B18" s="371"/>
      <c r="C18" s="377" t="s">
        <v>60</v>
      </c>
      <c r="D18" s="378" t="s">
        <v>60</v>
      </c>
      <c r="E18" s="389" t="s">
        <v>61</v>
      </c>
      <c r="F18" s="380" t="s">
        <v>62</v>
      </c>
      <c r="G18" s="376"/>
      <c r="H18" s="367"/>
    </row>
    <row r="19" ht="18.75" customHeight="1">
      <c r="A19" s="367"/>
      <c r="B19" s="371"/>
      <c r="C19" s="381" t="s">
        <v>63</v>
      </c>
      <c r="D19" s="382" t="s">
        <v>63</v>
      </c>
      <c r="E19" s="387" t="s">
        <v>64</v>
      </c>
      <c r="F19" s="388" t="s">
        <v>65</v>
      </c>
      <c r="G19" s="376"/>
      <c r="H19" s="367"/>
    </row>
    <row r="20" ht="18.75" customHeight="1">
      <c r="A20" s="367"/>
      <c r="B20" s="371"/>
      <c r="C20" s="377" t="s">
        <v>66</v>
      </c>
      <c r="D20" s="378" t="s">
        <v>66</v>
      </c>
      <c r="E20" s="389" t="s">
        <v>67</v>
      </c>
      <c r="F20" s="380" t="s">
        <v>68</v>
      </c>
      <c r="G20" s="376"/>
      <c r="H20" s="367"/>
    </row>
    <row r="21" ht="18.75" customHeight="1">
      <c r="A21" s="367"/>
      <c r="B21" s="371"/>
      <c r="C21" s="381" t="s">
        <v>69</v>
      </c>
      <c r="D21" s="382" t="s">
        <v>69</v>
      </c>
      <c r="E21" s="387" t="s">
        <v>70</v>
      </c>
      <c r="F21" s="388" t="s">
        <v>71</v>
      </c>
      <c r="G21" s="376"/>
      <c r="H21" s="367"/>
    </row>
    <row r="22" ht="18.75" customHeight="1">
      <c r="A22" s="367"/>
      <c r="B22" s="371"/>
      <c r="C22" s="390" t="s">
        <v>72</v>
      </c>
      <c r="D22" s="391" t="s">
        <v>72</v>
      </c>
      <c r="E22" s="392" t="s">
        <v>73</v>
      </c>
      <c r="F22" s="393" t="s">
        <v>74</v>
      </c>
      <c r="G22" s="376"/>
      <c r="H22" s="367"/>
    </row>
    <row r="23" ht="18.75" customHeight="1">
      <c r="A23" s="367"/>
      <c r="B23" s="371"/>
      <c r="C23" s="394"/>
      <c r="D23" s="394"/>
      <c r="E23" s="394"/>
      <c r="F23" s="394"/>
      <c r="G23" s="376"/>
      <c r="H23" s="367"/>
    </row>
    <row r="24" ht="18.75" customHeight="1">
      <c r="A24" s="367"/>
      <c r="B24" s="371"/>
      <c r="C24" s="395" t="s">
        <v>75</v>
      </c>
      <c r="D24" s="396" t="s">
        <v>75</v>
      </c>
      <c r="E24" s="397" t="s">
        <v>76</v>
      </c>
      <c r="F24" s="398" t="s">
        <v>77</v>
      </c>
      <c r="G24" s="376"/>
      <c r="H24" s="367"/>
    </row>
    <row r="25" ht="18.75" customHeight="1">
      <c r="A25" s="367"/>
      <c r="B25" s="371"/>
      <c r="C25" s="381" t="s">
        <v>78</v>
      </c>
      <c r="D25" s="382" t="s">
        <v>78</v>
      </c>
      <c r="E25" s="387" t="s">
        <v>79</v>
      </c>
      <c r="F25" s="388" t="s">
        <v>80</v>
      </c>
      <c r="G25" s="376"/>
      <c r="H25" s="367"/>
    </row>
    <row r="26" ht="18.75" customHeight="1">
      <c r="A26" s="367"/>
      <c r="B26" s="371"/>
      <c r="C26" s="377" t="s">
        <v>14</v>
      </c>
      <c r="D26" s="378" t="s">
        <v>14</v>
      </c>
      <c r="E26" s="389" t="s">
        <v>81</v>
      </c>
      <c r="F26" s="380" t="s">
        <v>82</v>
      </c>
      <c r="G26" s="376"/>
      <c r="H26" s="367"/>
    </row>
    <row r="27" ht="18.75" customHeight="1">
      <c r="A27" s="367"/>
      <c r="B27" s="371"/>
      <c r="C27" s="381" t="s">
        <v>15</v>
      </c>
      <c r="D27" s="382" t="s">
        <v>15</v>
      </c>
      <c r="E27" s="387" t="s">
        <v>83</v>
      </c>
      <c r="F27" s="388" t="s">
        <v>15</v>
      </c>
      <c r="G27" s="376"/>
      <c r="H27" s="367"/>
    </row>
    <row r="28" ht="18.75" customHeight="1">
      <c r="A28" s="367"/>
      <c r="B28" s="371"/>
      <c r="C28" s="390" t="s">
        <v>84</v>
      </c>
      <c r="D28" s="391" t="s">
        <v>84</v>
      </c>
      <c r="E28" s="392" t="s">
        <v>85</v>
      </c>
      <c r="F28" s="393" t="s">
        <v>86</v>
      </c>
      <c r="G28" s="376"/>
      <c r="H28" s="367"/>
    </row>
    <row r="29" ht="18.75" customHeight="1">
      <c r="A29" s="367"/>
      <c r="B29" s="371"/>
      <c r="C29" s="399" t="s">
        <v>87</v>
      </c>
      <c r="D29" s="400" t="s">
        <v>87</v>
      </c>
      <c r="E29" s="401" t="s">
        <v>88</v>
      </c>
      <c r="F29" s="402" t="s">
        <v>89</v>
      </c>
      <c r="G29" s="376"/>
      <c r="H29" s="367"/>
    </row>
    <row r="30" ht="18.75" customHeight="1">
      <c r="A30" s="367"/>
      <c r="B30" s="371"/>
      <c r="C30" s="377" t="s">
        <v>90</v>
      </c>
      <c r="D30" s="378" t="s">
        <v>90</v>
      </c>
      <c r="E30" s="389" t="s">
        <v>91</v>
      </c>
      <c r="F30" s="380" t="s">
        <v>92</v>
      </c>
      <c r="G30" s="376"/>
      <c r="H30" s="367"/>
    </row>
    <row r="31" ht="18.75" customHeight="1">
      <c r="A31" s="367"/>
      <c r="B31" s="371"/>
      <c r="C31" s="381" t="s">
        <v>93</v>
      </c>
      <c r="D31" s="382" t="s">
        <v>93</v>
      </c>
      <c r="E31" s="387" t="s">
        <v>94</v>
      </c>
      <c r="F31" s="388" t="s">
        <v>95</v>
      </c>
      <c r="G31" s="376"/>
      <c r="H31" s="367"/>
    </row>
    <row r="32" ht="18.75" customHeight="1">
      <c r="A32" s="367"/>
      <c r="B32" s="371"/>
      <c r="C32" s="377" t="s">
        <v>13</v>
      </c>
      <c r="D32" s="378" t="s">
        <v>13</v>
      </c>
      <c r="E32" s="389" t="s">
        <v>96</v>
      </c>
      <c r="F32" s="380" t="s">
        <v>13</v>
      </c>
      <c r="G32" s="376"/>
      <c r="H32" s="367"/>
    </row>
    <row r="33" ht="18.75" customHeight="1">
      <c r="A33" s="367"/>
      <c r="B33" s="371"/>
      <c r="C33" s="381" t="s">
        <v>97</v>
      </c>
      <c r="D33" s="382" t="s">
        <v>97</v>
      </c>
      <c r="E33" s="387" t="s">
        <v>98</v>
      </c>
      <c r="F33" s="388" t="s">
        <v>80</v>
      </c>
      <c r="G33" s="376"/>
      <c r="H33" s="367"/>
    </row>
    <row r="34" ht="18.75" customHeight="1">
      <c r="A34" s="367"/>
      <c r="B34" s="371"/>
      <c r="C34" s="377" t="s">
        <v>99</v>
      </c>
      <c r="D34" s="378" t="s">
        <v>99</v>
      </c>
      <c r="E34" s="389" t="s">
        <v>100</v>
      </c>
      <c r="F34" s="380" t="s">
        <v>101</v>
      </c>
      <c r="G34" s="376"/>
      <c r="H34" s="367"/>
    </row>
    <row r="35" ht="18.75" customHeight="1">
      <c r="A35" s="367"/>
      <c r="B35" s="371"/>
      <c r="C35" s="381" t="s">
        <v>102</v>
      </c>
      <c r="D35" s="382" t="s">
        <v>102</v>
      </c>
      <c r="E35" s="387" t="s">
        <v>103</v>
      </c>
      <c r="F35" s="388" t="s">
        <v>104</v>
      </c>
      <c r="G35" s="376"/>
      <c r="H35" s="367"/>
    </row>
    <row r="36" ht="18.75" customHeight="1">
      <c r="A36" s="367"/>
      <c r="B36" s="371"/>
      <c r="C36" s="377" t="s">
        <v>14</v>
      </c>
      <c r="D36" s="378" t="s">
        <v>14</v>
      </c>
      <c r="E36" s="389" t="s">
        <v>81</v>
      </c>
      <c r="F36" s="380" t="s">
        <v>82</v>
      </c>
      <c r="G36" s="376"/>
      <c r="H36" s="367"/>
    </row>
    <row r="37" ht="18.75" customHeight="1">
      <c r="A37" s="367"/>
      <c r="B37" s="371"/>
      <c r="C37" s="381" t="s">
        <v>2</v>
      </c>
      <c r="D37" s="382" t="s">
        <v>2</v>
      </c>
      <c r="E37" s="387" t="s">
        <v>105</v>
      </c>
      <c r="F37" s="388" t="s">
        <v>106</v>
      </c>
      <c r="G37" s="376"/>
      <c r="H37" s="367"/>
    </row>
    <row r="38" ht="18.75" customHeight="1">
      <c r="A38" s="367"/>
      <c r="B38" s="371"/>
      <c r="C38" s="377" t="s">
        <v>107</v>
      </c>
      <c r="D38" s="378" t="s">
        <v>107</v>
      </c>
      <c r="E38" s="389" t="s">
        <v>108</v>
      </c>
      <c r="F38" s="380" t="s">
        <v>109</v>
      </c>
      <c r="G38" s="376"/>
      <c r="H38" s="367"/>
    </row>
    <row r="39" ht="18.75" customHeight="1">
      <c r="A39" s="367"/>
      <c r="B39" s="371"/>
      <c r="C39" s="381" t="s">
        <v>110</v>
      </c>
      <c r="D39" s="382" t="s">
        <v>110</v>
      </c>
      <c r="E39" s="387" t="s">
        <v>111</v>
      </c>
      <c r="F39" s="388" t="s">
        <v>112</v>
      </c>
      <c r="G39" s="376"/>
      <c r="H39" s="367"/>
    </row>
    <row r="40" ht="18.75" customHeight="1">
      <c r="A40" s="367"/>
      <c r="B40" s="371"/>
      <c r="C40" s="377" t="s">
        <v>113</v>
      </c>
      <c r="D40" s="378" t="s">
        <v>113</v>
      </c>
      <c r="E40" s="389" t="s">
        <v>114</v>
      </c>
      <c r="F40" s="380" t="s">
        <v>115</v>
      </c>
      <c r="G40" s="376"/>
      <c r="H40" s="367"/>
    </row>
    <row r="41" ht="18.75" customHeight="1">
      <c r="A41" s="367"/>
      <c r="B41" s="371"/>
      <c r="C41" s="381" t="s">
        <v>116</v>
      </c>
      <c r="D41" s="382" t="s">
        <v>116</v>
      </c>
      <c r="E41" s="387" t="s">
        <v>117</v>
      </c>
      <c r="F41" s="388" t="s">
        <v>118</v>
      </c>
      <c r="G41" s="376"/>
      <c r="H41" s="367"/>
    </row>
    <row r="42" ht="18.75" customHeight="1">
      <c r="A42" s="367"/>
      <c r="B42" s="371"/>
      <c r="C42" s="377" t="s">
        <v>119</v>
      </c>
      <c r="D42" s="378" t="s">
        <v>119</v>
      </c>
      <c r="E42" s="389" t="s">
        <v>120</v>
      </c>
      <c r="F42" s="380" t="s">
        <v>121</v>
      </c>
      <c r="G42" s="376"/>
      <c r="H42" s="367"/>
    </row>
    <row r="43" ht="18.75" customHeight="1">
      <c r="A43" s="367"/>
      <c r="B43" s="371"/>
      <c r="C43" s="399" t="s">
        <v>122</v>
      </c>
      <c r="D43" s="400" t="s">
        <v>122</v>
      </c>
      <c r="E43" s="401" t="s">
        <v>123</v>
      </c>
      <c r="F43" s="402" t="s">
        <v>124</v>
      </c>
      <c r="G43" s="376"/>
      <c r="H43" s="367"/>
    </row>
    <row r="44" ht="18.75" customHeight="1">
      <c r="A44" s="367"/>
      <c r="B44" s="371"/>
      <c r="C44" s="394"/>
      <c r="D44" s="394"/>
      <c r="E44" s="394"/>
      <c r="F44" s="394"/>
      <c r="G44" s="376"/>
      <c r="H44" s="367"/>
    </row>
    <row r="45" ht="18.75" customHeight="1">
      <c r="A45" s="367"/>
      <c r="B45" s="371"/>
      <c r="C45" s="395" t="s">
        <v>125</v>
      </c>
      <c r="D45" s="396" t="s">
        <v>125</v>
      </c>
      <c r="E45" s="397" t="s">
        <v>126</v>
      </c>
      <c r="F45" s="398" t="s">
        <v>127</v>
      </c>
      <c r="G45" s="376"/>
      <c r="H45" s="367"/>
    </row>
    <row r="46" ht="18.75" customHeight="1">
      <c r="A46" s="367"/>
      <c r="B46" s="371"/>
      <c r="C46" s="381" t="s">
        <v>128</v>
      </c>
      <c r="D46" s="382" t="s">
        <v>128</v>
      </c>
      <c r="E46" s="387" t="s">
        <v>129</v>
      </c>
      <c r="F46" s="388" t="s">
        <v>130</v>
      </c>
      <c r="G46" s="376"/>
      <c r="H46" s="367"/>
    </row>
    <row r="47" ht="18.75" customHeight="1">
      <c r="A47" s="367"/>
      <c r="B47" s="371"/>
      <c r="C47" s="390" t="s">
        <v>131</v>
      </c>
      <c r="D47" s="391" t="s">
        <v>131</v>
      </c>
      <c r="E47" s="392" t="s">
        <v>132</v>
      </c>
      <c r="F47" s="393" t="s">
        <v>133</v>
      </c>
      <c r="G47" s="376"/>
      <c r="H47" s="367"/>
    </row>
    <row r="48" ht="18.75" customHeight="1">
      <c r="A48" s="367"/>
      <c r="B48" s="371"/>
      <c r="C48" s="381" t="s">
        <v>134</v>
      </c>
      <c r="D48" s="382" t="s">
        <v>134</v>
      </c>
      <c r="E48" s="387" t="s">
        <v>135</v>
      </c>
      <c r="F48" s="388" t="s">
        <v>136</v>
      </c>
      <c r="G48" s="376"/>
      <c r="H48" s="367"/>
    </row>
    <row r="49" ht="18.75" customHeight="1">
      <c r="A49" s="367"/>
      <c r="B49" s="371"/>
      <c r="C49" s="377" t="s">
        <v>137</v>
      </c>
      <c r="D49" s="378" t="s">
        <v>137</v>
      </c>
      <c r="E49" s="389" t="s">
        <v>138</v>
      </c>
      <c r="F49" s="380" t="s">
        <v>139</v>
      </c>
      <c r="G49" s="376"/>
      <c r="H49" s="367"/>
    </row>
    <row r="50" ht="18.75" customHeight="1">
      <c r="A50" s="367"/>
      <c r="B50" s="371"/>
      <c r="C50" s="381" t="s">
        <v>140</v>
      </c>
      <c r="D50" s="382" t="s">
        <v>140</v>
      </c>
      <c r="E50" s="387" t="s">
        <v>141</v>
      </c>
      <c r="F50" s="388" t="s">
        <v>142</v>
      </c>
      <c r="G50" s="376"/>
      <c r="H50" s="367"/>
    </row>
    <row r="51" ht="18.75" customHeight="1">
      <c r="A51" s="367"/>
      <c r="B51" s="371"/>
      <c r="C51" s="377" t="s">
        <v>143</v>
      </c>
      <c r="D51" s="378" t="s">
        <v>143</v>
      </c>
      <c r="E51" s="389" t="s">
        <v>144</v>
      </c>
      <c r="F51" s="380" t="s">
        <v>145</v>
      </c>
      <c r="G51" s="376"/>
      <c r="H51" s="367"/>
    </row>
    <row r="52" ht="18.75" customHeight="1">
      <c r="A52" s="367"/>
      <c r="B52" s="371"/>
      <c r="C52" s="381" t="s">
        <v>146</v>
      </c>
      <c r="D52" s="382" t="s">
        <v>146</v>
      </c>
      <c r="E52" s="387" t="s">
        <v>147</v>
      </c>
      <c r="F52" s="388" t="s">
        <v>148</v>
      </c>
      <c r="G52" s="376"/>
      <c r="H52" s="367"/>
    </row>
    <row r="53" ht="18.75" customHeight="1">
      <c r="A53" s="367"/>
      <c r="B53" s="371"/>
      <c r="C53" s="377" t="s">
        <v>149</v>
      </c>
      <c r="D53" s="378" t="s">
        <v>149</v>
      </c>
      <c r="E53" s="389" t="s">
        <v>150</v>
      </c>
      <c r="F53" s="380" t="s">
        <v>151</v>
      </c>
      <c r="G53" s="376"/>
      <c r="H53" s="367"/>
    </row>
    <row r="54" ht="18.75" customHeight="1">
      <c r="A54" s="367"/>
      <c r="B54" s="371"/>
      <c r="C54" s="381" t="s">
        <v>152</v>
      </c>
      <c r="D54" s="382" t="s">
        <v>152</v>
      </c>
      <c r="E54" s="387" t="s">
        <v>153</v>
      </c>
      <c r="F54" s="388" t="s">
        <v>154</v>
      </c>
      <c r="G54" s="376"/>
      <c r="H54" s="367"/>
    </row>
    <row r="55" ht="18.75" customHeight="1">
      <c r="A55" s="367"/>
      <c r="B55" s="371"/>
      <c r="C55" s="390" t="s">
        <v>155</v>
      </c>
      <c r="D55" s="391" t="s">
        <v>155</v>
      </c>
      <c r="E55" s="392" t="s">
        <v>156</v>
      </c>
      <c r="F55" s="393" t="s">
        <v>157</v>
      </c>
      <c r="G55" s="376"/>
      <c r="H55" s="367"/>
    </row>
    <row r="56" ht="18.75" customHeight="1">
      <c r="A56" s="367"/>
      <c r="B56" s="371"/>
      <c r="C56" s="403" t="s">
        <v>9</v>
      </c>
      <c r="D56" s="404" t="s">
        <v>9</v>
      </c>
      <c r="E56" s="401" t="s">
        <v>9</v>
      </c>
      <c r="F56" s="402" t="s">
        <v>9</v>
      </c>
      <c r="G56" s="376"/>
      <c r="H56" s="367"/>
    </row>
    <row r="57" ht="18.75" customHeight="1">
      <c r="A57" s="367"/>
      <c r="B57" s="371"/>
      <c r="C57" s="394"/>
      <c r="D57" s="394"/>
      <c r="E57" s="394"/>
      <c r="F57" s="394"/>
      <c r="G57" s="376"/>
      <c r="H57" s="367"/>
    </row>
    <row r="58" ht="18.75" customHeight="1">
      <c r="A58" s="367"/>
      <c r="B58" s="371"/>
      <c r="C58" s="405" t="s">
        <v>158</v>
      </c>
      <c r="D58" s="406" t="s">
        <v>158</v>
      </c>
      <c r="E58" s="407" t="s">
        <v>159</v>
      </c>
      <c r="F58" s="408" t="s">
        <v>160</v>
      </c>
      <c r="G58" s="376"/>
      <c r="H58" s="367"/>
    </row>
    <row r="59" ht="18.75" customHeight="1">
      <c r="A59" s="367"/>
      <c r="B59" s="371"/>
      <c r="C59" s="409"/>
      <c r="D59" s="410"/>
      <c r="E59" s="411"/>
      <c r="F59" s="412"/>
      <c r="G59" s="376"/>
      <c r="H59" s="367"/>
    </row>
    <row r="60" ht="18.75" customHeight="1">
      <c r="A60" s="367"/>
      <c r="B60" s="371"/>
      <c r="C60" s="399" t="s">
        <v>161</v>
      </c>
      <c r="D60" s="413" t="s">
        <v>162</v>
      </c>
      <c r="E60" s="401" t="s">
        <v>163</v>
      </c>
      <c r="F60" s="402" t="s">
        <v>164</v>
      </c>
      <c r="G60" s="376"/>
      <c r="H60" s="367"/>
    </row>
    <row r="61" ht="18.75" customHeight="1">
      <c r="A61" s="367"/>
      <c r="B61" s="371"/>
      <c r="C61" s="11"/>
      <c r="D61" s="414"/>
      <c r="E61" s="415"/>
      <c r="F61" s="416"/>
      <c r="G61" s="376"/>
      <c r="H61" s="367"/>
    </row>
    <row r="62" ht="18.75" customHeight="1">
      <c r="A62" s="367"/>
      <c r="B62" s="371"/>
      <c r="C62" s="11"/>
      <c r="D62" s="414"/>
      <c r="E62" s="415"/>
      <c r="F62" s="416"/>
      <c r="G62" s="376"/>
      <c r="H62" s="367"/>
    </row>
    <row r="63" ht="18.75" customHeight="1">
      <c r="A63" s="367"/>
      <c r="B63" s="371"/>
      <c r="C63" s="409"/>
      <c r="D63" s="410"/>
      <c r="E63" s="411"/>
      <c r="F63" s="412"/>
      <c r="G63" s="376"/>
      <c r="H63" s="367"/>
    </row>
    <row r="64" ht="18.75" customHeight="1">
      <c r="A64" s="367"/>
      <c r="B64" s="371"/>
      <c r="C64" s="394"/>
      <c r="D64" s="394"/>
      <c r="E64" s="394"/>
      <c r="F64" s="394"/>
      <c r="G64" s="376"/>
      <c r="H64" s="367"/>
    </row>
    <row r="65" ht="18.75" customHeight="1">
      <c r="A65" s="367"/>
      <c r="B65" s="371"/>
      <c r="C65" s="395" t="s">
        <v>165</v>
      </c>
      <c r="D65" s="396" t="s">
        <v>165</v>
      </c>
      <c r="E65" s="397" t="s">
        <v>166</v>
      </c>
      <c r="F65" s="398" t="s">
        <v>165</v>
      </c>
      <c r="G65" s="376"/>
      <c r="H65" s="367"/>
    </row>
    <row r="66" ht="18.75" customHeight="1">
      <c r="A66" s="367"/>
      <c r="B66" s="371"/>
      <c r="C66" s="399" t="s">
        <v>167</v>
      </c>
      <c r="D66" s="400" t="s">
        <v>167</v>
      </c>
      <c r="E66" s="401" t="s">
        <v>168</v>
      </c>
      <c r="F66" s="402" t="s">
        <v>169</v>
      </c>
      <c r="G66" s="376"/>
      <c r="H66" s="367"/>
    </row>
    <row r="67" ht="18.75" customHeight="1">
      <c r="A67" s="367"/>
      <c r="B67" s="371"/>
      <c r="C67" s="377" t="s">
        <v>3</v>
      </c>
      <c r="D67" s="378" t="s">
        <v>3</v>
      </c>
      <c r="E67" s="389" t="s">
        <v>3</v>
      </c>
      <c r="F67" s="380" t="s">
        <v>3</v>
      </c>
      <c r="G67" s="376"/>
      <c r="H67" s="367"/>
    </row>
    <row r="68" ht="18.75" customHeight="1">
      <c r="A68" s="367"/>
      <c r="B68" s="371"/>
      <c r="C68" s="381" t="s">
        <v>170</v>
      </c>
      <c r="D68" s="382" t="s">
        <v>170</v>
      </c>
      <c r="E68" s="387" t="s">
        <v>171</v>
      </c>
      <c r="F68" s="388" t="s">
        <v>172</v>
      </c>
      <c r="G68" s="376"/>
      <c r="H68" s="367"/>
    </row>
    <row r="69" ht="18.75" customHeight="1">
      <c r="A69" s="367"/>
      <c r="B69" s="371"/>
      <c r="C69" s="377" t="s">
        <v>173</v>
      </c>
      <c r="D69" s="378" t="s">
        <v>173</v>
      </c>
      <c r="E69" s="389" t="s">
        <v>174</v>
      </c>
      <c r="F69" s="380" t="s">
        <v>174</v>
      </c>
      <c r="G69" s="376"/>
      <c r="H69" s="367"/>
    </row>
    <row r="70" ht="18.75" customHeight="1">
      <c r="A70" s="367"/>
      <c r="B70" s="371"/>
      <c r="C70" s="381" t="s">
        <v>10</v>
      </c>
      <c r="D70" s="382" t="s">
        <v>10</v>
      </c>
      <c r="E70" s="387" t="s">
        <v>175</v>
      </c>
      <c r="F70" s="388" t="s">
        <v>176</v>
      </c>
      <c r="G70" s="376"/>
      <c r="H70" s="367"/>
    </row>
    <row r="71" ht="18.75" customHeight="1">
      <c r="A71" s="367"/>
      <c r="B71" s="371"/>
      <c r="C71" s="377" t="s">
        <v>177</v>
      </c>
      <c r="D71" s="378" t="s">
        <v>177</v>
      </c>
      <c r="E71" s="389" t="s">
        <v>178</v>
      </c>
      <c r="F71" s="380" t="s">
        <v>179</v>
      </c>
      <c r="G71" s="376"/>
      <c r="H71" s="367"/>
    </row>
    <row r="72" ht="18.75" customHeight="1">
      <c r="A72" s="367"/>
      <c r="B72" s="371"/>
      <c r="C72" s="381" t="s">
        <v>180</v>
      </c>
      <c r="D72" s="382" t="s">
        <v>180</v>
      </c>
      <c r="E72" s="387" t="s">
        <v>181</v>
      </c>
      <c r="F72" s="388" t="s">
        <v>182</v>
      </c>
      <c r="G72" s="376"/>
      <c r="H72" s="367"/>
    </row>
    <row r="73" ht="18.75" customHeight="1">
      <c r="A73" s="367"/>
      <c r="B73" s="371"/>
      <c r="C73" s="377" t="s">
        <v>183</v>
      </c>
      <c r="D73" s="378" t="s">
        <v>183</v>
      </c>
      <c r="E73" s="389" t="s">
        <v>184</v>
      </c>
      <c r="F73" s="380" t="s">
        <v>185</v>
      </c>
      <c r="G73" s="376"/>
      <c r="H73" s="367"/>
    </row>
    <row r="74" ht="18.75" customHeight="1">
      <c r="A74" s="367"/>
      <c r="B74" s="371"/>
      <c r="C74" s="381" t="s">
        <v>186</v>
      </c>
      <c r="D74" s="382" t="s">
        <v>186</v>
      </c>
      <c r="E74" s="387" t="s">
        <v>187</v>
      </c>
      <c r="F74" s="388" t="s">
        <v>188</v>
      </c>
      <c r="G74" s="376"/>
      <c r="H74" s="367"/>
    </row>
    <row r="75" ht="18.75" customHeight="1">
      <c r="A75" s="367"/>
      <c r="B75" s="371"/>
      <c r="C75" s="377" t="s">
        <v>189</v>
      </c>
      <c r="D75" s="378" t="s">
        <v>189</v>
      </c>
      <c r="E75" s="389" t="s">
        <v>190</v>
      </c>
      <c r="F75" s="380" t="s">
        <v>191</v>
      </c>
      <c r="G75" s="376"/>
      <c r="H75" s="367"/>
    </row>
    <row r="76" ht="18.75" customHeight="1">
      <c r="A76" s="367"/>
      <c r="B76" s="371"/>
      <c r="C76" s="381" t="s">
        <v>1</v>
      </c>
      <c r="D76" s="382" t="s">
        <v>1</v>
      </c>
      <c r="E76" s="387" t="s">
        <v>192</v>
      </c>
      <c r="F76" s="388" t="s">
        <v>193</v>
      </c>
      <c r="G76" s="376"/>
      <c r="H76" s="367"/>
    </row>
    <row r="77" ht="18.75" customHeight="1">
      <c r="A77" s="367"/>
      <c r="B77" s="371"/>
      <c r="C77" s="377" t="s">
        <v>194</v>
      </c>
      <c r="D77" s="378" t="s">
        <v>194</v>
      </c>
      <c r="E77" s="389" t="s">
        <v>195</v>
      </c>
      <c r="F77" s="380" t="s">
        <v>196</v>
      </c>
      <c r="G77" s="376"/>
      <c r="H77" s="367"/>
    </row>
    <row r="78" ht="18.75" customHeight="1">
      <c r="A78" s="367"/>
      <c r="B78" s="371"/>
      <c r="C78" s="381" t="s">
        <v>197</v>
      </c>
      <c r="D78" s="382" t="s">
        <v>197</v>
      </c>
      <c r="E78" s="387" t="s">
        <v>198</v>
      </c>
      <c r="F78" s="388" t="s">
        <v>199</v>
      </c>
      <c r="G78" s="376"/>
      <c r="H78" s="367"/>
    </row>
    <row r="79" ht="18.75" customHeight="1">
      <c r="A79" s="367"/>
      <c r="B79" s="371"/>
      <c r="C79" s="377" t="s">
        <v>200</v>
      </c>
      <c r="D79" s="378" t="s">
        <v>200</v>
      </c>
      <c r="E79" s="389" t="s">
        <v>201</v>
      </c>
      <c r="F79" s="380" t="s">
        <v>200</v>
      </c>
      <c r="G79" s="376"/>
      <c r="H79" s="367"/>
    </row>
    <row r="80" ht="18.75" customHeight="1">
      <c r="A80" s="367"/>
      <c r="B80" s="371"/>
      <c r="C80" s="381" t="s">
        <v>202</v>
      </c>
      <c r="D80" s="382" t="s">
        <v>202</v>
      </c>
      <c r="E80" s="387" t="s">
        <v>203</v>
      </c>
      <c r="F80" s="388" t="s">
        <v>204</v>
      </c>
      <c r="G80" s="376"/>
      <c r="H80" s="367"/>
    </row>
    <row r="81" ht="18.75" customHeight="1">
      <c r="A81" s="367"/>
      <c r="B81" s="371"/>
      <c r="C81" s="377" t="s">
        <v>205</v>
      </c>
      <c r="D81" s="378" t="s">
        <v>205</v>
      </c>
      <c r="E81" s="389" t="s">
        <v>206</v>
      </c>
      <c r="F81" s="380" t="s">
        <v>207</v>
      </c>
      <c r="G81" s="376"/>
      <c r="H81" s="367"/>
    </row>
    <row r="82" ht="18.75" customHeight="1">
      <c r="A82" s="367"/>
      <c r="B82" s="371"/>
      <c r="C82" s="381" t="s">
        <v>208</v>
      </c>
      <c r="D82" s="382" t="s">
        <v>208</v>
      </c>
      <c r="E82" s="387" t="s">
        <v>209</v>
      </c>
      <c r="F82" s="388" t="s">
        <v>210</v>
      </c>
      <c r="G82" s="376"/>
      <c r="H82" s="367"/>
    </row>
    <row r="83" ht="18.75" customHeight="1">
      <c r="A83" s="367"/>
      <c r="B83" s="371"/>
      <c r="C83" s="390" t="s">
        <v>90</v>
      </c>
      <c r="D83" s="391" t="s">
        <v>90</v>
      </c>
      <c r="E83" s="392" t="s">
        <v>91</v>
      </c>
      <c r="F83" s="393" t="s">
        <v>92</v>
      </c>
      <c r="G83" s="376"/>
      <c r="H83" s="367"/>
    </row>
    <row r="84" ht="18.75" customHeight="1">
      <c r="A84" s="367"/>
      <c r="B84" s="371"/>
      <c r="C84" s="381" t="s">
        <v>211</v>
      </c>
      <c r="D84" s="382" t="s">
        <v>211</v>
      </c>
      <c r="E84" s="387" t="s">
        <v>212</v>
      </c>
      <c r="F84" s="388" t="s">
        <v>213</v>
      </c>
      <c r="G84" s="376"/>
      <c r="H84" s="367"/>
    </row>
    <row r="85" ht="18.75" customHeight="1">
      <c r="A85" s="367"/>
      <c r="B85" s="371"/>
      <c r="C85" s="377" t="s">
        <v>214</v>
      </c>
      <c r="D85" s="378" t="s">
        <v>214</v>
      </c>
      <c r="E85" s="389" t="s">
        <v>215</v>
      </c>
      <c r="F85" s="380" t="s">
        <v>216</v>
      </c>
      <c r="G85" s="376"/>
      <c r="H85" s="367"/>
    </row>
    <row r="86" ht="18.75" customHeight="1">
      <c r="A86" s="367"/>
      <c r="B86" s="371"/>
      <c r="C86" s="381" t="s">
        <v>93</v>
      </c>
      <c r="D86" s="382" t="s">
        <v>93</v>
      </c>
      <c r="E86" s="387" t="s">
        <v>94</v>
      </c>
      <c r="F86" s="388" t="s">
        <v>95</v>
      </c>
      <c r="G86" s="376"/>
      <c r="H86" s="367"/>
    </row>
    <row r="87" ht="18.75" customHeight="1">
      <c r="A87" s="367"/>
      <c r="B87" s="371"/>
      <c r="C87" s="377" t="s">
        <v>217</v>
      </c>
      <c r="D87" s="378" t="s">
        <v>217</v>
      </c>
      <c r="E87" s="389" t="s">
        <v>218</v>
      </c>
      <c r="F87" s="380" t="s">
        <v>219</v>
      </c>
      <c r="G87" s="376"/>
      <c r="H87" s="367"/>
    </row>
    <row r="88" ht="18.75" customHeight="1">
      <c r="A88" s="367"/>
      <c r="B88" s="371"/>
      <c r="C88" s="399" t="s">
        <v>220</v>
      </c>
      <c r="D88" s="400" t="s">
        <v>220</v>
      </c>
      <c r="E88" s="401" t="s">
        <v>221</v>
      </c>
      <c r="F88" s="402" t="s">
        <v>222</v>
      </c>
      <c r="G88" s="376"/>
      <c r="H88" s="367"/>
    </row>
    <row r="89" ht="18.75" customHeight="1">
      <c r="A89" s="367"/>
      <c r="B89" s="371"/>
      <c r="C89" s="417" t="s">
        <v>84</v>
      </c>
      <c r="D89" s="378" t="s">
        <v>84</v>
      </c>
      <c r="E89" s="389" t="s">
        <v>85</v>
      </c>
      <c r="F89" s="380" t="s">
        <v>86</v>
      </c>
      <c r="G89" s="376"/>
      <c r="H89" s="367"/>
    </row>
    <row r="90" ht="18.75" customHeight="1">
      <c r="A90" s="367"/>
      <c r="B90" s="371"/>
      <c r="C90" s="418" t="s">
        <v>223</v>
      </c>
      <c r="D90" s="419" t="s">
        <v>223</v>
      </c>
      <c r="E90" s="387" t="s">
        <v>224</v>
      </c>
      <c r="F90" s="388" t="s">
        <v>225</v>
      </c>
      <c r="G90" s="376"/>
      <c r="H90" s="367"/>
    </row>
    <row r="91" ht="18.75" customHeight="1">
      <c r="A91" s="367"/>
      <c r="B91" s="371"/>
      <c r="C91" s="420" t="s">
        <v>226</v>
      </c>
      <c r="D91" s="421" t="s">
        <v>226</v>
      </c>
      <c r="E91" s="392" t="s">
        <v>227</v>
      </c>
      <c r="F91" s="393" t="s">
        <v>228</v>
      </c>
      <c r="G91" s="376"/>
      <c r="H91" s="367"/>
    </row>
    <row r="92" ht="18.75" customHeight="1">
      <c r="A92" s="367"/>
      <c r="B92" s="371"/>
      <c r="C92" s="394"/>
      <c r="D92" s="394"/>
      <c r="E92" s="394"/>
      <c r="F92" s="394"/>
      <c r="G92" s="376"/>
      <c r="H92" s="367"/>
    </row>
    <row r="93" ht="18.75" customHeight="1">
      <c r="A93" s="367"/>
      <c r="B93" s="371"/>
      <c r="C93" s="395" t="s">
        <v>229</v>
      </c>
      <c r="D93" s="396" t="s">
        <v>229</v>
      </c>
      <c r="E93" s="397" t="s">
        <v>230</v>
      </c>
      <c r="F93" s="398" t="s">
        <v>231</v>
      </c>
      <c r="G93" s="376"/>
      <c r="H93" s="367"/>
    </row>
    <row r="94" ht="18.75" customHeight="1">
      <c r="A94" s="367"/>
      <c r="B94" s="371"/>
      <c r="C94" s="381" t="s">
        <v>232</v>
      </c>
      <c r="D94" s="382" t="s">
        <v>232</v>
      </c>
      <c r="E94" s="387" t="s">
        <v>233</v>
      </c>
      <c r="F94" s="388" t="s">
        <v>234</v>
      </c>
      <c r="G94" s="376"/>
      <c r="H94" s="367"/>
    </row>
    <row r="95" ht="18.75" customHeight="1">
      <c r="A95" s="367"/>
      <c r="B95" s="371"/>
      <c r="C95" s="422" t="s">
        <v>235</v>
      </c>
      <c r="D95" s="378" t="s">
        <v>235</v>
      </c>
      <c r="E95" s="389" t="s">
        <v>236</v>
      </c>
      <c r="F95" s="380" t="s">
        <v>237</v>
      </c>
      <c r="G95" s="376"/>
      <c r="H95" s="367"/>
    </row>
    <row r="96" ht="18.75" customHeight="1">
      <c r="A96" s="367"/>
      <c r="B96" s="371"/>
      <c r="C96" s="381" t="s">
        <v>238</v>
      </c>
      <c r="D96" s="382" t="s">
        <v>238</v>
      </c>
      <c r="E96" s="387" t="s">
        <v>239</v>
      </c>
      <c r="F96" s="388" t="s">
        <v>240</v>
      </c>
      <c r="G96" s="376"/>
      <c r="H96" s="367"/>
    </row>
    <row r="97" ht="18.75" customHeight="1">
      <c r="A97" s="367"/>
      <c r="B97" s="423"/>
      <c r="C97" s="394"/>
      <c r="D97" s="394"/>
      <c r="E97" s="394"/>
      <c r="F97" s="394"/>
      <c r="G97" s="424"/>
      <c r="H97" s="367"/>
    </row>
    <row r="98" ht="18.75" customHeight="1">
      <c r="A98" s="367"/>
      <c r="B98" s="367"/>
      <c r="C98" s="367"/>
      <c r="D98" s="367"/>
      <c r="E98" s="367"/>
      <c r="F98" s="367"/>
      <c r="G98" s="367"/>
      <c r="H98" s="367"/>
    </row>
  </sheetData>
  <mergeCells count="8">
    <mergeCell ref="C58:C59"/>
    <mergeCell ref="D58:D59"/>
    <mergeCell ref="E58:E59"/>
    <mergeCell ref="F58:F59"/>
    <mergeCell ref="C60:C63"/>
    <mergeCell ref="D60:D63"/>
    <mergeCell ref="E60:E63"/>
    <mergeCell ref="F60:F63"/>
  </mergeCells>
  <hyperlinks>
    <hyperlink r:id="rId1" ref="D60"/>
  </hyperlinks>
  <drawing r:id="rId2"/>
</worksheet>
</file>